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720" activeTab="6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3" i="9" l="1"/>
  <c r="G23" i="9"/>
  <c r="E23" i="1"/>
  <c r="B22" i="1"/>
  <c r="B32" i="1"/>
  <c r="B31" i="1"/>
  <c r="C30" i="1"/>
  <c r="C31" i="1"/>
  <c r="C32" i="1"/>
  <c r="C33" i="1"/>
  <c r="C29" i="1"/>
  <c r="K15" i="1"/>
  <c r="I17" i="1"/>
  <c r="H16" i="1"/>
  <c r="G18" i="1"/>
  <c r="G16" i="1"/>
  <c r="B20" i="1"/>
  <c r="B21" i="1"/>
  <c r="I15" i="1"/>
  <c r="F9" i="1"/>
  <c r="H15" i="1"/>
  <c r="B23" i="1"/>
  <c r="C20" i="1" l="1"/>
  <c r="C22" i="1"/>
  <c r="C10" i="1"/>
  <c r="C11" i="1" s="1"/>
  <c r="C8" i="1"/>
  <c r="C6" i="1"/>
  <c r="C5" i="1"/>
  <c r="C14" i="1" s="1"/>
  <c r="E8" i="1"/>
  <c r="E7" i="1"/>
  <c r="E6" i="1"/>
  <c r="C12" i="1" l="1"/>
  <c r="C13" i="1" s="1"/>
  <c r="C15" i="1" s="1"/>
  <c r="C17" i="1" s="1"/>
  <c r="E9" i="1"/>
  <c r="C23" i="1" l="1"/>
  <c r="C19" i="1"/>
  <c r="B10" i="1"/>
  <c r="B11" i="1" s="1"/>
  <c r="B8" i="1"/>
  <c r="B6" i="1"/>
  <c r="B5" i="1"/>
  <c r="B14" i="1" s="1"/>
  <c r="C21" i="1" l="1"/>
  <c r="B12" i="1"/>
  <c r="B13" i="1" s="1"/>
  <c r="B15" i="1" l="1"/>
  <c r="B17" i="1" l="1"/>
  <c r="B19" i="1" s="1"/>
  <c r="F29" i="1" l="1"/>
  <c r="G29" i="1" l="1"/>
  <c r="F30" i="1"/>
  <c r="G30" i="1"/>
  <c r="F31" i="1"/>
  <c r="G31" i="1"/>
  <c r="F32" i="1"/>
  <c r="G32" i="1"/>
  <c r="F33" i="1"/>
  <c r="G33" i="1"/>
  <c r="F34" i="1"/>
  <c r="I34" i="1" s="1"/>
  <c r="G34" i="1"/>
  <c r="G3" i="1" l="1"/>
</calcChain>
</file>

<file path=xl/sharedStrings.xml><?xml version="1.0" encoding="utf-8"?>
<sst xmlns="http://schemas.openxmlformats.org/spreadsheetml/2006/main" count="53" uniqueCount="51">
  <si>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</si>
  <si>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</si>
  <si>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</si>
  <si>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</si>
  <si>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</si>
  <si>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</si>
  <si>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</si>
  <si>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</si>
  <si>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</si>
  <si>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</si>
  <si>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</si>
  <si>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</si>
  <si>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</si>
  <si>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</si>
  <si>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</si>
  <si>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</si>
  <si>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</si>
  <si>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</si>
  <si>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</si>
  <si>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</si>
  <si>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</si>
  <si>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</si>
  <si>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</si>
  <si>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</si>
  <si>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</si>
  <si>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DV</t>
  </si>
  <si>
    <t>RV</t>
  </si>
  <si>
    <t>Car parking</t>
  </si>
  <si>
    <t>Total Value</t>
  </si>
  <si>
    <t>Vastukala</t>
  </si>
  <si>
    <t>Yogesh</t>
  </si>
  <si>
    <t>Sr.</t>
  </si>
  <si>
    <t>Particulars</t>
  </si>
  <si>
    <t>Percentage</t>
  </si>
  <si>
    <t>RCC Footing/Foundation</t>
  </si>
  <si>
    <t>RCC Plinth</t>
  </si>
  <si>
    <t>Full Building RCC</t>
  </si>
  <si>
    <t>Internal Brick work</t>
  </si>
  <si>
    <t>External Brickwork</t>
  </si>
  <si>
    <t>Internal plastering</t>
  </si>
  <si>
    <t xml:space="preserve"> External plastering</t>
  </si>
  <si>
    <t>Doors &amp; Windows</t>
  </si>
  <si>
    <t>Flooring</t>
  </si>
  <si>
    <t>Tiling &amp; Kitchen Platform</t>
  </si>
  <si>
    <t>Internal painting</t>
  </si>
  <si>
    <t>External painting</t>
  </si>
  <si>
    <t xml:space="preserve"> plumbing</t>
  </si>
  <si>
    <t>Electrification, Sanitary installation</t>
  </si>
  <si>
    <t>Lift Installation</t>
  </si>
  <si>
    <t>Passage, Staircase &amp; Lobby development</t>
  </si>
  <si>
    <t>External developments / Final finishing work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</si>
</sst>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7" fillId="2" borderId="4" xfId="0" applyFont="1" applyFill="1" applyBorder="1"/>
    <xf numFmtId="0" fontId="10" fillId="2" borderId="1" xfId="0" applyFont="1" applyFill="1" applyBorder="1" applyAlignment="1">
      <alignment horizontal="center" wrapText="1"/>
    </xf>
    <xf numFmtId="43" fontId="11" fillId="2" borderId="1" xfId="1" applyFont="1" applyFill="1" applyBorder="1"/>
    <xf numFmtId="0" fontId="11" fillId="2" borderId="1" xfId="0" applyFont="1" applyFill="1" applyBorder="1"/>
    <xf numFmtId="10" fontId="11" fillId="2" borderId="1" xfId="0" applyNumberFormat="1" applyFont="1" applyFill="1" applyBorder="1"/>
    <xf numFmtId="0" fontId="10" fillId="2" borderId="1" xfId="0" applyFont="1" applyFill="1" applyBorder="1"/>
    <xf numFmtId="43" fontId="10" fillId="2" borderId="1" xfId="0" applyNumberFormat="1" applyFont="1" applyFill="1" applyBorder="1"/>
    <xf numFmtId="43" fontId="11" fillId="2" borderId="1" xfId="0" applyNumberFormat="1" applyFont="1" applyFill="1" applyBorder="1"/>
    <xf numFmtId="43" fontId="7" fillId="2" borderId="0" xfId="0" applyNumberFormat="1" applyFont="1" applyFill="1"/>
    <xf numFmtId="0" fontId="7" fillId="2" borderId="0" xfId="0" applyFont="1" applyFill="1"/>
    <xf numFmtId="0" fontId="7" fillId="2" borderId="1" xfId="0" applyFont="1" applyFill="1" applyBorder="1"/>
    <xf numFmtId="0" fontId="0" fillId="2" borderId="0" xfId="0" applyFill="1"/>
    <xf numFmtId="164" fontId="2" fillId="0" borderId="0" xfId="0" applyNumberFormat="1" applyFont="1"/>
    <xf numFmtId="164" fontId="0" fillId="0" borderId="0" xfId="0" applyNumberFormat="1"/>
    <xf numFmtId="164" fontId="0" fillId="0" borderId="0" xfId="1" applyNumberFormat="1" applyFont="1"/>
    <xf numFmtId="43" fontId="5" fillId="0" borderId="0" xfId="1" applyFont="1"/>
    <xf numFmtId="0" fontId="2" fillId="0" borderId="7" xfId="0" applyFont="1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3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49" fontId="2" fillId="0" borderId="7" xfId="0" applyNumberFormat="1" applyFont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49" fontId="0" fillId="0" borderId="10" xfId="0" applyNumberFormat="1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2" fontId="0" fillId="0" borderId="12" xfId="0" applyNumberFormat="1" applyBorder="1" applyAlignment="1">
      <alignment horizontal="center" vertical="top" wrapText="1"/>
    </xf>
    <xf numFmtId="2" fontId="0" fillId="0" borderId="14" xfId="0" applyNumberFormat="1" applyBorder="1" applyAlignment="1">
      <alignment horizontal="center" vertical="top" wrapText="1"/>
    </xf>
    <xf numFmtId="2" fontId="0" fillId="0" borderId="0" xfId="0" applyNumberFormat="1" applyAlignment="1">
      <alignment horizontal="center" vertical="top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45</xdr:row>
      <xdr:rowOff>39302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8FE81C-96A7-4744-A1E7-9FAA23322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8611802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180975</xdr:colOff>
      <xdr:row>0</xdr:row>
      <xdr:rowOff>0</xdr:rowOff>
    </xdr:from>
    <xdr:to>
      <xdr:col>30</xdr:col>
      <xdr:colOff>104775</xdr:colOff>
      <xdr:row>44</xdr:row>
      <xdr:rowOff>48802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C0C0C00-3717-A824-7603-A66673299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4975" y="0"/>
          <a:ext cx="9067800" cy="843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600075</xdr:colOff>
      <xdr:row>39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A84339-3CE4-4B60-5D5F-66542580E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4875" cy="7459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45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C4FB79-295F-488E-80AD-A6A8A3AB6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00850" cy="85915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95250</xdr:colOff>
      <xdr:row>48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B7E79F-BC2C-4D5F-BC16-D5C13FF4B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800850" cy="9267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268013</xdr:colOff>
      <xdr:row>38</xdr:row>
      <xdr:rowOff>58168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3667F3-7EF7-3470-36C9-FAEA763A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12013" cy="7297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zoomScaleNormal="100" workbookViewId="0">
      <selection activeCell="E24" sqref="E24"/>
    </sheetView>
  </sheetViews>
  <sheetFormatPr defaultRowHeight="15" x14ac:dyDescent="0.25"/>
  <cols>
    <col min="1" max="1" width="21.7109375" bestFit="1" customWidth="1"/>
    <col min="2" max="2" width="15.5703125" style="54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1" max="11" width="12.570312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45"/>
      <c r="E1" s="1"/>
      <c r="F1" s="2"/>
      <c r="G1" s="2"/>
    </row>
    <row r="2" spans="1:17" ht="16.5" x14ac:dyDescent="0.3">
      <c r="A2" s="13"/>
      <c r="B2" s="46" t="s">
        <v>29</v>
      </c>
      <c r="C2" s="22" t="s">
        <v>30</v>
      </c>
      <c r="D2" s="7"/>
      <c r="E2" t="s">
        <v>13</v>
      </c>
    </row>
    <row r="3" spans="1:17" ht="16.5" x14ac:dyDescent="0.3">
      <c r="A3" s="13" t="s">
        <v>0</v>
      </c>
      <c r="B3" s="47">
        <v>33000</v>
      </c>
      <c r="C3" s="14">
        <v>34000</v>
      </c>
      <c r="D3" s="9"/>
      <c r="E3">
        <v>2026</v>
      </c>
      <c r="F3" s="3">
        <v>2025</v>
      </c>
      <c r="G3" s="4">
        <f>F3-E3</f>
        <v>-1</v>
      </c>
      <c r="L3" s="3"/>
      <c r="M3" s="4"/>
    </row>
    <row r="4" spans="1:17" ht="33" x14ac:dyDescent="0.3">
      <c r="A4" s="15" t="s">
        <v>1</v>
      </c>
      <c r="B4" s="47">
        <v>3000</v>
      </c>
      <c r="C4" s="14">
        <v>3000</v>
      </c>
      <c r="D4" s="9"/>
      <c r="E4" s="33"/>
      <c r="F4" s="3"/>
      <c r="G4" s="4"/>
      <c r="H4" s="22"/>
      <c r="K4" s="28"/>
      <c r="L4" s="3"/>
      <c r="M4" s="4"/>
    </row>
    <row r="5" spans="1:17" ht="16.5" x14ac:dyDescent="0.3">
      <c r="A5" s="13" t="s">
        <v>2</v>
      </c>
      <c r="B5" s="47">
        <f>B3-B4</f>
        <v>30000</v>
      </c>
      <c r="C5" s="14">
        <f>C3-C4</f>
        <v>31000</v>
      </c>
      <c r="D5" s="9"/>
      <c r="E5" s="34" t="s">
        <v>22</v>
      </c>
      <c r="F5" s="8" t="s">
        <v>23</v>
      </c>
      <c r="G5" s="11"/>
      <c r="H5" s="8"/>
      <c r="I5" s="8"/>
      <c r="M5" s="38"/>
      <c r="N5" s="24"/>
      <c r="O5" s="24"/>
      <c r="P5" s="24"/>
      <c r="Q5" s="24"/>
    </row>
    <row r="6" spans="1:17" ht="16.5" x14ac:dyDescent="0.3">
      <c r="A6" s="13" t="s">
        <v>3</v>
      </c>
      <c r="B6" s="47">
        <f>B4</f>
        <v>3000</v>
      </c>
      <c r="C6" s="14">
        <f>C4</f>
        <v>3000</v>
      </c>
      <c r="D6" s="9"/>
      <c r="E6">
        <f>67.88*10.764</f>
        <v>730.66031999999996</v>
      </c>
      <c r="F6" s="6"/>
      <c r="G6" s="11"/>
      <c r="H6" s="8"/>
      <c r="I6" s="8"/>
      <c r="M6" s="38"/>
      <c r="N6" s="24"/>
      <c r="O6" s="24"/>
      <c r="P6" s="24"/>
      <c r="Q6" s="24"/>
    </row>
    <row r="7" spans="1:17" ht="16.5" x14ac:dyDescent="0.3">
      <c r="A7" s="13" t="s">
        <v>4</v>
      </c>
      <c r="B7" s="48">
        <v>0</v>
      </c>
      <c r="C7" s="17">
        <v>0</v>
      </c>
      <c r="D7" s="35"/>
      <c r="E7">
        <f>1.73*10.764</f>
        <v>18.62172</v>
      </c>
      <c r="F7" s="3"/>
      <c r="G7" s="5"/>
      <c r="H7" s="8"/>
      <c r="I7" s="8"/>
      <c r="M7" s="39"/>
      <c r="N7" s="24"/>
      <c r="O7" s="24"/>
      <c r="P7" s="24"/>
      <c r="Q7" s="24"/>
    </row>
    <row r="8" spans="1:17" ht="16.5" x14ac:dyDescent="0.3">
      <c r="A8" s="13" t="s">
        <v>5</v>
      </c>
      <c r="B8" s="48">
        <f>B9-B7</f>
        <v>60</v>
      </c>
      <c r="C8" s="17">
        <f>C9-C7</f>
        <v>60</v>
      </c>
      <c r="D8" s="35"/>
      <c r="E8">
        <f>3.34*10.764</f>
        <v>35.951759999999993</v>
      </c>
      <c r="F8" s="43"/>
      <c r="G8" s="5"/>
      <c r="H8" s="9"/>
      <c r="I8" s="9"/>
      <c r="M8" s="39"/>
      <c r="N8" s="24"/>
      <c r="O8" s="24"/>
      <c r="P8" s="24"/>
      <c r="Q8" s="24"/>
    </row>
    <row r="9" spans="1:17" ht="16.5" x14ac:dyDescent="0.3">
      <c r="A9" s="13" t="s">
        <v>6</v>
      </c>
      <c r="B9" s="48">
        <v>60</v>
      </c>
      <c r="C9" s="17">
        <v>60</v>
      </c>
      <c r="D9" s="35"/>
      <c r="E9">
        <f>SUM(E6:E8)</f>
        <v>785.23379999999997</v>
      </c>
      <c r="F9" s="25">
        <f>E9*1.1</f>
        <v>863.75718000000006</v>
      </c>
      <c r="G9" s="10"/>
      <c r="H9" s="8"/>
      <c r="I9" s="8"/>
      <c r="J9" s="27"/>
      <c r="M9" s="39"/>
      <c r="N9" s="24"/>
      <c r="O9" s="24"/>
      <c r="P9" s="24"/>
      <c r="Q9" s="24"/>
    </row>
    <row r="10" spans="1:17" ht="33" x14ac:dyDescent="0.3">
      <c r="A10" s="15" t="s">
        <v>7</v>
      </c>
      <c r="B10" s="48">
        <f>90*B7/B9</f>
        <v>0</v>
      </c>
      <c r="C10" s="17">
        <f>90*C7/C9</f>
        <v>0</v>
      </c>
      <c r="D10" s="35"/>
      <c r="E10" s="10"/>
      <c r="F10" s="42"/>
      <c r="G10" s="10"/>
      <c r="H10" s="24"/>
      <c r="I10" s="24"/>
      <c r="J10" s="27"/>
      <c r="K10" s="27"/>
      <c r="L10" s="23"/>
      <c r="M10" s="39"/>
      <c r="N10" s="24"/>
      <c r="O10" s="24"/>
      <c r="P10" s="24"/>
      <c r="Q10" s="24"/>
    </row>
    <row r="11" spans="1:17" ht="16.5" x14ac:dyDescent="0.3">
      <c r="A11" s="13"/>
      <c r="B11" s="49">
        <f>B10%</f>
        <v>0</v>
      </c>
      <c r="C11" s="30">
        <f>C10%</f>
        <v>0</v>
      </c>
      <c r="D11" s="36"/>
      <c r="G11" s="10"/>
      <c r="H11" s="24"/>
      <c r="I11" s="24"/>
      <c r="J11" s="27"/>
      <c r="K11" s="27"/>
      <c r="L11" s="23"/>
      <c r="M11" s="40"/>
      <c r="N11" s="24"/>
      <c r="O11" s="24"/>
      <c r="P11" s="24"/>
      <c r="Q11" s="24"/>
    </row>
    <row r="12" spans="1:17" ht="16.5" x14ac:dyDescent="0.3">
      <c r="A12" s="13" t="s">
        <v>8</v>
      </c>
      <c r="B12" s="47">
        <f>B6*B11</f>
        <v>0</v>
      </c>
      <c r="C12" s="18">
        <f>C6*C11</f>
        <v>0</v>
      </c>
      <c r="D12" s="37"/>
      <c r="G12" s="10"/>
      <c r="H12" s="24">
        <v>731</v>
      </c>
      <c r="I12" s="24"/>
      <c r="J12" s="27"/>
      <c r="K12" s="27"/>
      <c r="L12" s="23"/>
      <c r="M12" s="38"/>
      <c r="N12" s="24"/>
      <c r="O12" s="24"/>
      <c r="P12" s="24"/>
      <c r="Q12" s="24"/>
    </row>
    <row r="13" spans="1:17" ht="16.5" x14ac:dyDescent="0.3">
      <c r="A13" s="13" t="s">
        <v>9</v>
      </c>
      <c r="B13" s="47">
        <f>B6-B12</f>
        <v>3000</v>
      </c>
      <c r="C13" s="18">
        <f>C6-C12</f>
        <v>3000</v>
      </c>
      <c r="D13" s="37"/>
      <c r="E13" t="s">
        <v>24</v>
      </c>
      <c r="G13" s="10"/>
      <c r="H13" s="41">
        <v>18</v>
      </c>
      <c r="I13" s="24"/>
      <c r="J13" s="27"/>
      <c r="K13" s="27"/>
      <c r="L13" s="23"/>
      <c r="M13" s="38"/>
      <c r="N13" s="24"/>
      <c r="O13" s="24"/>
      <c r="P13" s="24"/>
      <c r="Q13" s="24"/>
    </row>
    <row r="14" spans="1:17" ht="16.5" x14ac:dyDescent="0.3">
      <c r="A14" s="13" t="s">
        <v>2</v>
      </c>
      <c r="B14" s="47">
        <f>B5</f>
        <v>30000</v>
      </c>
      <c r="C14" s="14">
        <f>C5</f>
        <v>31000</v>
      </c>
      <c r="D14" s="9"/>
      <c r="E14" s="6"/>
      <c r="G14" s="10"/>
      <c r="H14" s="24">
        <v>36</v>
      </c>
      <c r="I14" s="24"/>
      <c r="J14" s="27"/>
      <c r="K14" s="27"/>
      <c r="L14" s="23"/>
      <c r="M14" s="38"/>
      <c r="N14" s="24"/>
      <c r="O14" s="24"/>
      <c r="P14" s="24"/>
      <c r="Q14" s="24"/>
    </row>
    <row r="15" spans="1:17" ht="16.5" x14ac:dyDescent="0.3">
      <c r="A15" s="13" t="s">
        <v>10</v>
      </c>
      <c r="B15" s="47">
        <f>B14+B13</f>
        <v>33000</v>
      </c>
      <c r="C15" s="14">
        <f>C14+C13</f>
        <v>34000</v>
      </c>
      <c r="D15" s="9"/>
      <c r="E15" s="6"/>
      <c r="G15" s="10">
        <v>103570</v>
      </c>
      <c r="H15" s="27">
        <f>SUM(H12:H14)</f>
        <v>785</v>
      </c>
      <c r="I15" s="27">
        <f>H15*1.1</f>
        <v>863.50000000000011</v>
      </c>
      <c r="J15" s="27">
        <v>3000</v>
      </c>
      <c r="K15" s="60">
        <f>J15*I15</f>
        <v>2590500.0000000005</v>
      </c>
      <c r="L15" s="23"/>
      <c r="M15" s="4"/>
    </row>
    <row r="16" spans="1:17" ht="16.5" x14ac:dyDescent="0.3">
      <c r="A16" s="13" t="s">
        <v>21</v>
      </c>
      <c r="B16" s="50">
        <v>785</v>
      </c>
      <c r="C16" s="31">
        <v>785</v>
      </c>
      <c r="D16" s="8"/>
      <c r="E16" s="5"/>
      <c r="F16" s="5"/>
      <c r="G16" s="57">
        <f>G15/100*105</f>
        <v>108748.5</v>
      </c>
      <c r="H16" s="58">
        <f>G16-G15</f>
        <v>5178.5</v>
      </c>
      <c r="I16">
        <v>10103</v>
      </c>
      <c r="M16" s="26"/>
    </row>
    <row r="17" spans="1:14" ht="16.5" x14ac:dyDescent="0.3">
      <c r="A17" s="13" t="s">
        <v>11</v>
      </c>
      <c r="B17" s="51">
        <f>B15*B16</f>
        <v>25905000</v>
      </c>
      <c r="C17" s="19">
        <f>C15*C16</f>
        <v>26690000</v>
      </c>
      <c r="D17" s="9"/>
      <c r="E17" s="5"/>
      <c r="F17" s="29"/>
      <c r="G17" s="57"/>
      <c r="H17" s="58"/>
      <c r="I17" s="59">
        <f>I16*I15</f>
        <v>8723940.5000000019</v>
      </c>
      <c r="M17" s="5"/>
      <c r="N17" s="6"/>
    </row>
    <row r="18" spans="1:14" ht="16.5" x14ac:dyDescent="0.3">
      <c r="A18" s="13" t="s">
        <v>27</v>
      </c>
      <c r="B18" s="51">
        <v>800000</v>
      </c>
      <c r="C18" s="19">
        <v>800000</v>
      </c>
      <c r="D18" s="9"/>
      <c r="E18" s="5"/>
      <c r="F18" s="29"/>
      <c r="G18" s="57">
        <f>G16/10.764</f>
        <v>10102.982162764773</v>
      </c>
      <c r="H18" s="58"/>
      <c r="M18" s="5"/>
      <c r="N18" s="6"/>
    </row>
    <row r="19" spans="1:14" ht="16.5" x14ac:dyDescent="0.3">
      <c r="A19" s="13" t="s">
        <v>28</v>
      </c>
      <c r="B19" s="51">
        <f>B18+B17</f>
        <v>26705000</v>
      </c>
      <c r="C19" s="19">
        <f>C18+C17</f>
        <v>27490000</v>
      </c>
      <c r="D19" s="9"/>
      <c r="E19" s="5"/>
      <c r="F19" s="29"/>
      <c r="G19" s="5"/>
      <c r="H19" s="6"/>
      <c r="M19" s="5"/>
      <c r="N19" s="6"/>
    </row>
    <row r="20" spans="1:14" ht="16.5" x14ac:dyDescent="0.3">
      <c r="A20" s="13" t="s">
        <v>26</v>
      </c>
      <c r="B20" s="51">
        <f>B19*0.98</f>
        <v>26170900</v>
      </c>
      <c r="C20" s="19">
        <f>C19*0.98</f>
        <v>26940200</v>
      </c>
      <c r="D20" s="9"/>
      <c r="E20" s="5"/>
      <c r="F20" s="29"/>
      <c r="G20" s="5"/>
      <c r="H20" s="6"/>
      <c r="M20" s="5"/>
      <c r="N20" s="6"/>
    </row>
    <row r="21" spans="1:14" ht="16.5" x14ac:dyDescent="0.3">
      <c r="A21" s="13" t="s">
        <v>25</v>
      </c>
      <c r="B21" s="51">
        <f>B19*0.8</f>
        <v>21364000</v>
      </c>
      <c r="C21" s="19">
        <f>C19*0.8</f>
        <v>21992000</v>
      </c>
      <c r="D21" s="9"/>
      <c r="E21" s="5"/>
      <c r="F21" s="29"/>
      <c r="G21" s="5"/>
      <c r="H21" s="6"/>
      <c r="M21" s="5"/>
      <c r="N21" s="6"/>
    </row>
    <row r="22" spans="1:14" ht="16.5" x14ac:dyDescent="0.3">
      <c r="A22" s="13" t="s">
        <v>12</v>
      </c>
      <c r="B22" s="52">
        <f>863.5*B4</f>
        <v>2590500</v>
      </c>
      <c r="C22" s="14">
        <f>864*C4</f>
        <v>2592000</v>
      </c>
      <c r="D22" s="9"/>
      <c r="E22" s="6"/>
      <c r="F22" s="5"/>
    </row>
    <row r="23" spans="1:14" ht="16.5" x14ac:dyDescent="0.3">
      <c r="A23" s="16" t="s">
        <v>16</v>
      </c>
      <c r="B23" s="52">
        <f>B17*0.025/12</f>
        <v>53968.75</v>
      </c>
      <c r="C23" s="32">
        <f>C17*0.03/12</f>
        <v>66725</v>
      </c>
      <c r="D23" s="9"/>
      <c r="E23" s="6">
        <f>B17/863.5</f>
        <v>30000</v>
      </c>
      <c r="F23" s="5"/>
    </row>
    <row r="24" spans="1:14" x14ac:dyDescent="0.25">
      <c r="B24" s="53"/>
    </row>
    <row r="25" spans="1:14" x14ac:dyDescent="0.25">
      <c r="B25" s="53"/>
    </row>
    <row r="27" spans="1:14" x14ac:dyDescent="0.25">
      <c r="C27" t="s">
        <v>14</v>
      </c>
    </row>
    <row r="28" spans="1:14" x14ac:dyDescent="0.25">
      <c r="B28" s="55" t="s">
        <v>15</v>
      </c>
      <c r="C28" s="8" t="s">
        <v>20</v>
      </c>
      <c r="D28" s="8"/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4" ht="17.25" x14ac:dyDescent="0.3">
      <c r="B29" s="55">
        <v>1040</v>
      </c>
      <c r="C29" s="8">
        <f>B29*1.1</f>
        <v>1144</v>
      </c>
      <c r="D29" s="8"/>
      <c r="E29" s="8">
        <v>36000000</v>
      </c>
      <c r="F29" s="9">
        <f t="shared" ref="F29:F34" si="0">E29/B29</f>
        <v>34615.384615384617</v>
      </c>
      <c r="G29" s="9">
        <f>E29/C29</f>
        <v>31468.53146853147</v>
      </c>
      <c r="H29" s="9"/>
      <c r="I29" s="8"/>
      <c r="J29" s="12"/>
    </row>
    <row r="30" spans="1:14" ht="17.25" x14ac:dyDescent="0.3">
      <c r="B30" s="55">
        <v>775</v>
      </c>
      <c r="C30" s="8">
        <f t="shared" ref="C30:C33" si="1">B30*1.1</f>
        <v>852.50000000000011</v>
      </c>
      <c r="D30" s="8"/>
      <c r="E30" s="8">
        <v>27200000</v>
      </c>
      <c r="F30" s="9">
        <f t="shared" si="0"/>
        <v>35096.774193548386</v>
      </c>
      <c r="G30" s="9">
        <f>E30/C30</f>
        <v>31906.158357771255</v>
      </c>
      <c r="H30" s="9"/>
      <c r="I30" s="8"/>
      <c r="J30" s="12"/>
    </row>
    <row r="31" spans="1:14" x14ac:dyDescent="0.25">
      <c r="B31" s="55">
        <f>940+25</f>
        <v>965</v>
      </c>
      <c r="C31" s="8">
        <f t="shared" si="1"/>
        <v>1061.5</v>
      </c>
      <c r="D31" s="8"/>
      <c r="E31" s="9">
        <v>28000000</v>
      </c>
      <c r="F31" s="9">
        <f t="shared" si="0"/>
        <v>29015.544041450776</v>
      </c>
      <c r="G31" s="9">
        <f t="shared" ref="G31:G34" si="2">E31/C31</f>
        <v>26377.767310409796</v>
      </c>
      <c r="H31" s="9"/>
      <c r="I31" s="8"/>
    </row>
    <row r="32" spans="1:14" x14ac:dyDescent="0.25">
      <c r="B32" s="55">
        <f>731+18+36</f>
        <v>785</v>
      </c>
      <c r="C32" s="8">
        <f t="shared" si="1"/>
        <v>863.50000000000011</v>
      </c>
      <c r="D32" s="8"/>
      <c r="E32" s="9">
        <v>25490000</v>
      </c>
      <c r="F32" s="9">
        <f t="shared" si="0"/>
        <v>32471.337579617833</v>
      </c>
      <c r="G32" s="9">
        <f t="shared" si="2"/>
        <v>29519.397799652572</v>
      </c>
      <c r="H32" s="9"/>
      <c r="I32" s="8"/>
    </row>
    <row r="33" spans="1:9" x14ac:dyDescent="0.25">
      <c r="B33" s="55"/>
      <c r="C33" s="8">
        <f t="shared" si="1"/>
        <v>0</v>
      </c>
      <c r="E33" s="21"/>
      <c r="F33" s="21" t="e">
        <f t="shared" si="0"/>
        <v>#DIV/0!</v>
      </c>
      <c r="G33" s="9" t="e">
        <f t="shared" si="2"/>
        <v>#DIV/0!</v>
      </c>
      <c r="H33" s="21"/>
      <c r="I33" s="8"/>
    </row>
    <row r="34" spans="1:9" x14ac:dyDescent="0.25">
      <c r="C34" s="20"/>
      <c r="E34" s="21"/>
      <c r="F34" s="21" t="e">
        <f t="shared" si="0"/>
        <v>#DIV/0!</v>
      </c>
      <c r="G34" s="21" t="e">
        <f t="shared" si="2"/>
        <v>#DIV/0!</v>
      </c>
      <c r="H34" s="21"/>
      <c r="I34" t="e">
        <f>B15/F34</f>
        <v>#DIV/0!</v>
      </c>
    </row>
    <row r="35" spans="1:9" x14ac:dyDescent="0.25">
      <c r="E35" s="20"/>
      <c r="F35" s="21"/>
      <c r="G35" s="21"/>
      <c r="H35" s="21"/>
    </row>
    <row r="37" spans="1:9" x14ac:dyDescent="0.25">
      <c r="B37" s="56"/>
      <c r="F37" s="6"/>
      <c r="H37" s="6"/>
    </row>
    <row r="38" spans="1:9" x14ac:dyDescent="0.25">
      <c r="B38" s="56"/>
      <c r="F38" s="6"/>
      <c r="H38" s="6"/>
    </row>
    <row r="39" spans="1:9" x14ac:dyDescent="0.25">
      <c r="B39" s="56"/>
    </row>
    <row r="40" spans="1:9" ht="15.75" x14ac:dyDescent="0.25">
      <c r="A40" s="44"/>
      <c r="B40" s="56"/>
    </row>
    <row r="41" spans="1:9" ht="15.75" x14ac:dyDescent="0.25">
      <c r="A41" s="44"/>
      <c r="B41" s="56"/>
    </row>
    <row r="42" spans="1:9" ht="15.75" x14ac:dyDescent="0.25">
      <c r="A42" s="44"/>
      <c r="B42" s="56"/>
    </row>
    <row r="43" spans="1:9" ht="15.75" x14ac:dyDescent="0.25">
      <c r="A43" s="23"/>
    </row>
    <row r="44" spans="1:9" ht="15.75" x14ac:dyDescent="0.25">
      <c r="A44" s="23"/>
    </row>
    <row r="45" spans="1:9" ht="15.75" x14ac:dyDescent="0.25">
      <c r="A45" s="23"/>
    </row>
    <row r="46" spans="1:9" ht="15.75" x14ac:dyDescent="0.25">
      <c r="A46" s="23"/>
    </row>
    <row r="66" spans="3:5" x14ac:dyDescent="0.25">
      <c r="C66" s="6"/>
      <c r="D66" s="6"/>
      <c r="E6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0" sqref="R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workbookViewId="0">
      <selection activeCell="L6" sqref="L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H24"/>
  <sheetViews>
    <sheetView tabSelected="1" topLeftCell="A4" workbookViewId="0">
      <selection activeCell="K13" sqref="K13"/>
    </sheetView>
  </sheetViews>
  <sheetFormatPr defaultRowHeight="15" x14ac:dyDescent="0.25"/>
  <cols>
    <col min="6" max="6" width="33.85546875" customWidth="1"/>
  </cols>
  <sheetData>
    <row r="3" spans="5:8" ht="15.75" thickBot="1" x14ac:dyDescent="0.3"/>
    <row r="4" spans="5:8" ht="30.75" thickBot="1" x14ac:dyDescent="0.3">
      <c r="E4" s="61" t="s">
        <v>31</v>
      </c>
      <c r="F4" s="61" t="s">
        <v>32</v>
      </c>
      <c r="G4" s="66" t="s">
        <v>33</v>
      </c>
      <c r="H4" s="28"/>
    </row>
    <row r="5" spans="5:8" x14ac:dyDescent="0.25">
      <c r="E5" s="67"/>
      <c r="F5" s="62"/>
      <c r="G5" s="68"/>
      <c r="H5" s="28"/>
    </row>
    <row r="6" spans="5:8" x14ac:dyDescent="0.25">
      <c r="E6" s="69">
        <v>1</v>
      </c>
      <c r="F6" s="63" t="s">
        <v>34</v>
      </c>
      <c r="G6" s="70">
        <v>5</v>
      </c>
      <c r="H6" s="28">
        <v>5</v>
      </c>
    </row>
    <row r="7" spans="5:8" x14ac:dyDescent="0.25">
      <c r="E7" s="69">
        <v>2</v>
      </c>
      <c r="F7" s="63" t="s">
        <v>35</v>
      </c>
      <c r="G7" s="70">
        <v>5</v>
      </c>
      <c r="H7" s="28">
        <v>5</v>
      </c>
    </row>
    <row r="8" spans="5:8" x14ac:dyDescent="0.25">
      <c r="E8" s="69">
        <v>3</v>
      </c>
      <c r="F8" s="63" t="s">
        <v>36</v>
      </c>
      <c r="G8" s="70">
        <v>40</v>
      </c>
      <c r="H8" s="28">
        <v>40</v>
      </c>
    </row>
    <row r="9" spans="5:8" x14ac:dyDescent="0.25">
      <c r="E9" s="69">
        <v>4</v>
      </c>
      <c r="F9" s="63" t="s">
        <v>37</v>
      </c>
      <c r="G9" s="70">
        <v>7</v>
      </c>
      <c r="H9" s="28">
        <v>7</v>
      </c>
    </row>
    <row r="10" spans="5:8" x14ac:dyDescent="0.25">
      <c r="E10" s="69">
        <v>5</v>
      </c>
      <c r="F10" s="63" t="s">
        <v>38</v>
      </c>
      <c r="G10" s="70">
        <v>7</v>
      </c>
      <c r="H10" s="28">
        <v>7</v>
      </c>
    </row>
    <row r="11" spans="5:8" x14ac:dyDescent="0.25">
      <c r="E11" s="69">
        <v>6</v>
      </c>
      <c r="F11" s="63" t="s">
        <v>39</v>
      </c>
      <c r="G11" s="70">
        <v>3.5</v>
      </c>
      <c r="H11" s="28">
        <v>3.5</v>
      </c>
    </row>
    <row r="12" spans="5:8" x14ac:dyDescent="0.25">
      <c r="E12" s="69">
        <v>7</v>
      </c>
      <c r="F12" s="63" t="s">
        <v>40</v>
      </c>
      <c r="G12" s="70">
        <v>3.5</v>
      </c>
      <c r="H12" s="28">
        <v>3.5</v>
      </c>
    </row>
    <row r="13" spans="5:8" x14ac:dyDescent="0.25">
      <c r="E13" s="69">
        <v>8</v>
      </c>
      <c r="F13" s="63" t="s">
        <v>41</v>
      </c>
      <c r="G13" s="70">
        <v>5</v>
      </c>
      <c r="H13" s="28">
        <v>5</v>
      </c>
    </row>
    <row r="14" spans="5:8" x14ac:dyDescent="0.25">
      <c r="E14" s="69">
        <v>9</v>
      </c>
      <c r="F14" s="63" t="s">
        <v>42</v>
      </c>
      <c r="G14" s="70">
        <v>5</v>
      </c>
      <c r="H14" s="28">
        <v>5</v>
      </c>
    </row>
    <row r="15" spans="5:8" x14ac:dyDescent="0.25">
      <c r="E15" s="69"/>
      <c r="F15" s="63" t="s">
        <v>43</v>
      </c>
      <c r="G15" s="70">
        <v>5</v>
      </c>
      <c r="H15" s="28">
        <v>5</v>
      </c>
    </row>
    <row r="16" spans="5:8" x14ac:dyDescent="0.25">
      <c r="E16" s="69">
        <v>10</v>
      </c>
      <c r="F16" s="63" t="s">
        <v>44</v>
      </c>
      <c r="G16" s="70">
        <v>1.5</v>
      </c>
      <c r="H16" s="28">
        <v>1.5</v>
      </c>
    </row>
    <row r="17" spans="5:8" x14ac:dyDescent="0.25">
      <c r="E17" s="69">
        <v>11</v>
      </c>
      <c r="F17" s="63" t="s">
        <v>45</v>
      </c>
      <c r="G17" s="70">
        <v>1.5</v>
      </c>
      <c r="H17" s="28">
        <v>1.5</v>
      </c>
    </row>
    <row r="18" spans="5:8" x14ac:dyDescent="0.25">
      <c r="E18" s="69">
        <v>12</v>
      </c>
      <c r="F18" s="63" t="s">
        <v>46</v>
      </c>
      <c r="G18" s="70">
        <v>2.5</v>
      </c>
      <c r="H18" s="28">
        <v>2.5</v>
      </c>
    </row>
    <row r="19" spans="5:8" x14ac:dyDescent="0.25">
      <c r="E19" s="69"/>
      <c r="F19" s="63" t="s">
        <v>47</v>
      </c>
      <c r="G19" s="70">
        <v>2.5</v>
      </c>
      <c r="H19" s="28"/>
    </row>
    <row r="20" spans="5:8" x14ac:dyDescent="0.25">
      <c r="E20" s="69">
        <v>13</v>
      </c>
      <c r="F20" s="63" t="s">
        <v>48</v>
      </c>
      <c r="G20" s="70">
        <v>2</v>
      </c>
      <c r="H20" s="28"/>
    </row>
    <row r="21" spans="5:8" ht="30" x14ac:dyDescent="0.25">
      <c r="E21" s="69">
        <v>14</v>
      </c>
      <c r="F21" s="63" t="s">
        <v>49</v>
      </c>
      <c r="G21" s="70">
        <v>2</v>
      </c>
      <c r="H21" s="28"/>
    </row>
    <row r="22" spans="5:8" ht="30.75" thickBot="1" x14ac:dyDescent="0.3">
      <c r="E22" s="69">
        <v>15</v>
      </c>
      <c r="F22" s="64" t="s">
        <v>50</v>
      </c>
      <c r="G22" s="71">
        <v>2</v>
      </c>
      <c r="H22" s="28"/>
    </row>
    <row r="23" spans="5:8" x14ac:dyDescent="0.25">
      <c r="E23" s="65"/>
      <c r="F23" s="65"/>
      <c r="G23" s="72">
        <f>SUM(G6:G22)</f>
        <v>100</v>
      </c>
      <c r="H23" s="28">
        <f>SUM(H6:H22)</f>
        <v>91.5</v>
      </c>
    </row>
    <row r="24" spans="5:8" x14ac:dyDescent="0.25">
      <c r="E24" s="28"/>
      <c r="F24" s="28"/>
      <c r="G24" s="28"/>
      <c r="H24" s="2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2025-03-05T12:30:59Z</dcterms:modified>
</cp:coreProperties>
</file>