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Vaibhav Vastntrao Ugle\"/>
    </mc:Choice>
  </mc:AlternateContent>
  <xr:revisionPtr revIDLastSave="0" documentId="13_ncr:1_{21DE1D30-31AC-4566-80CC-D94A5223F6E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25" i="4" l="1"/>
  <c r="T8" i="4"/>
  <c r="U8" i="4" s="1"/>
  <c r="R8" i="4"/>
  <c r="Q8" i="4"/>
  <c r="U7" i="4"/>
  <c r="U13" i="4"/>
  <c r="U14" i="4"/>
  <c r="U15" i="4"/>
  <c r="U16" i="4"/>
  <c r="T7" i="4"/>
  <c r="R7" i="4"/>
  <c r="Q7" i="4"/>
  <c r="U6" i="4"/>
  <c r="T6" i="4"/>
  <c r="Q6" i="4"/>
  <c r="G23" i="4"/>
  <c r="N20" i="4"/>
  <c r="J20" i="4"/>
  <c r="H21" i="4"/>
  <c r="G21" i="4"/>
  <c r="H32" i="4"/>
  <c r="Q12" i="4" l="1"/>
  <c r="U12" i="4" s="1"/>
  <c r="P12" i="4"/>
  <c r="P11" i="4"/>
  <c r="Q11" i="4" s="1"/>
  <c r="U11" i="4" s="1"/>
  <c r="Q10" i="4"/>
  <c r="U10" i="4" s="1"/>
  <c r="P10" i="4"/>
  <c r="P9" i="4"/>
  <c r="Q9" i="4" s="1"/>
  <c r="U9" i="4" s="1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<sst xmlns="http://schemas.openxmlformats.org/spreadsheetml/2006/main" count="29" uniqueCount="26">
  <si>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</si>
  <si>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</si>
  <si>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</si>
  <si>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</si>
  <si>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</si>
  <si>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</si>
  <si>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</si>
  <si>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</si>
  <si>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</si>
  <si>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</si>
  <si>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</si>
  <si>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</si>
  <si>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</si>
  <si>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601 .6th floor Bldg Dosti Aqua Dosti Eastern Bay phase no 2 vidyaalankar collge Raod wadala E</t>
  </si>
  <si>
    <t>agreemetn  - 12.02.25</t>
  </si>
  <si>
    <t>av</t>
  </si>
  <si>
    <t>sd</t>
  </si>
  <si>
    <t>rd</t>
  </si>
  <si>
    <t>rera ca</t>
  </si>
  <si>
    <t xml:space="preserve">utility </t>
  </si>
  <si>
    <t>bal</t>
  </si>
  <si>
    <t>bua</t>
  </si>
  <si>
    <t>rate</t>
  </si>
  <si>
    <t>fmv</t>
  </si>
  <si>
    <t>1 parking</t>
  </si>
  <si>
    <t xml:space="preserve">parkign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</si>
</sst>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0" fillId="3" borderId="0" xfId="0" applyNumberForma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DD086E-6628-4B71-B97F-DB77CFB44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8611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286981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7DDEA9-44C5-4457-AFEB-81F700183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21381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A6F3C0-28A3-4DCE-A6B5-9AE0B7005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153612</xdr:colOff>
      <xdr:row>47</xdr:row>
      <xdr:rowOff>182177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CEC51C-81CE-4053-A89F-F1D3E838D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88012" cy="8611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95250</xdr:colOff>
      <xdr:row>53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3263DB-344A-4284-9945-029CE0E4A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6800850" cy="87915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95250</xdr:colOff>
      <xdr:row>45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850C42-9887-4437-A51D-0588C08FB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6800850" cy="85915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36CFE3-00BA-4FA7-A0EF-241D12E66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9267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"/>
  <sheetViews>
    <sheetView tabSelected="1" zoomScaleNormal="100" workbookViewId="0">
      <selection activeCell="G24" sqref="G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3.4257812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672</v>
      </c>
      <c r="C2" s="4">
        <f>B2*1.2</f>
        <v>806.4</v>
      </c>
      <c r="D2" s="4">
        <f t="shared" ref="D2:D13" si="2">C2*1.2</f>
        <v>967.68</v>
      </c>
      <c r="E2" s="5">
        <f t="shared" ref="E2:E13" si="3">R2</f>
        <v>24400000</v>
      </c>
      <c r="F2" s="10">
        <f t="shared" ref="F2:F13" si="4">ROUND((E2/B2),0)</f>
        <v>36310</v>
      </c>
      <c r="G2" s="10">
        <f t="shared" ref="G2:G13" si="5">ROUND((E2/C2),0)</f>
        <v>30258</v>
      </c>
      <c r="H2" s="10">
        <f t="shared" ref="H2:H13" si="6">ROUND((E2/D2),0)</f>
        <v>25215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672</v>
      </c>
      <c r="R2" s="2">
        <v>24400000</v>
      </c>
      <c r="S2" s="8"/>
      <c r="T2" s="8"/>
    </row>
    <row r="3" spans="1:21" x14ac:dyDescent="0.25">
      <c r="A3" s="4">
        <f t="shared" si="0"/>
        <v>0</v>
      </c>
      <c r="B3" s="4">
        <f t="shared" si="1"/>
        <v>737</v>
      </c>
      <c r="C3" s="4">
        <f t="shared" ref="C3:C15" si="9">B3*1.2</f>
        <v>884.4</v>
      </c>
      <c r="D3" s="4">
        <f t="shared" si="2"/>
        <v>1061.28</v>
      </c>
      <c r="E3" s="5">
        <f t="shared" si="3"/>
        <v>25900000</v>
      </c>
      <c r="F3" s="10">
        <f t="shared" si="4"/>
        <v>35142</v>
      </c>
      <c r="G3" s="10">
        <f t="shared" si="5"/>
        <v>29285</v>
      </c>
      <c r="H3" s="10">
        <f t="shared" si="6"/>
        <v>24404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737</v>
      </c>
      <c r="R3" s="2">
        <v>25900000</v>
      </c>
      <c r="S3" s="8"/>
      <c r="T3" s="8"/>
    </row>
    <row r="4" spans="1:21" x14ac:dyDescent="0.25">
      <c r="A4" s="4">
        <f t="shared" si="0"/>
        <v>0</v>
      </c>
      <c r="B4" s="4">
        <f t="shared" si="1"/>
        <v>766</v>
      </c>
      <c r="C4" s="4">
        <f t="shared" si="9"/>
        <v>919.19999999999993</v>
      </c>
      <c r="D4" s="4">
        <f t="shared" si="2"/>
        <v>1103.04</v>
      </c>
      <c r="E4" s="16">
        <f t="shared" si="3"/>
        <v>29100000</v>
      </c>
      <c r="F4" s="10">
        <f t="shared" si="4"/>
        <v>37990</v>
      </c>
      <c r="G4" s="10">
        <f t="shared" si="5"/>
        <v>31658</v>
      </c>
      <c r="H4" s="10">
        <f t="shared" si="6"/>
        <v>26382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766</v>
      </c>
      <c r="R4" s="2">
        <v>29100000</v>
      </c>
      <c r="S4" s="8"/>
      <c r="T4" s="8"/>
    </row>
    <row r="5" spans="1:21" x14ac:dyDescent="0.25">
      <c r="A5" s="4">
        <f t="shared" si="0"/>
        <v>0</v>
      </c>
      <c r="B5" s="4">
        <f t="shared" si="1"/>
        <v>768</v>
      </c>
      <c r="C5" s="4">
        <f t="shared" si="9"/>
        <v>921.59999999999991</v>
      </c>
      <c r="D5" s="4">
        <f t="shared" si="2"/>
        <v>1105.9199999999998</v>
      </c>
      <c r="E5" s="16">
        <f t="shared" si="3"/>
        <v>29100000</v>
      </c>
      <c r="F5" s="10">
        <f t="shared" si="4"/>
        <v>37891</v>
      </c>
      <c r="G5" s="10">
        <f t="shared" si="5"/>
        <v>31576</v>
      </c>
      <c r="H5" s="10">
        <f t="shared" si="6"/>
        <v>26313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768</v>
      </c>
      <c r="R5" s="2">
        <v>29100000</v>
      </c>
      <c r="S5" s="8"/>
      <c r="T5" s="8"/>
    </row>
    <row r="6" spans="1:21" x14ac:dyDescent="0.25">
      <c r="A6" s="4">
        <f t="shared" si="0"/>
        <v>0</v>
      </c>
      <c r="B6" s="4">
        <f t="shared" si="1"/>
        <v>765.75095999999996</v>
      </c>
      <c r="C6" s="4">
        <f t="shared" si="9"/>
        <v>918.90115199999991</v>
      </c>
      <c r="D6" s="4">
        <f t="shared" si="2"/>
        <v>1102.6813823999998</v>
      </c>
      <c r="E6" s="16">
        <f t="shared" si="3"/>
        <v>28347000</v>
      </c>
      <c r="F6" s="10">
        <f t="shared" si="4"/>
        <v>37019</v>
      </c>
      <c r="G6" s="10">
        <f t="shared" si="5"/>
        <v>30849</v>
      </c>
      <c r="H6" s="10">
        <f t="shared" si="6"/>
        <v>25707</v>
      </c>
      <c r="I6" s="4" t="e">
        <f>#REF!</f>
        <v>#REF!</v>
      </c>
      <c r="J6" s="4">
        <f t="shared" si="7"/>
        <v>38</v>
      </c>
      <c r="O6">
        <v>0</v>
      </c>
      <c r="P6">
        <f t="shared" si="8"/>
        <v>0</v>
      </c>
      <c r="Q6">
        <f>71.14*10.764</f>
        <v>765.75095999999996</v>
      </c>
      <c r="R6" s="2">
        <v>28347000</v>
      </c>
      <c r="S6" s="8">
        <v>38</v>
      </c>
      <c r="T6" s="15">
        <f>R6+1700900+30000</f>
        <v>30077900</v>
      </c>
      <c r="U6">
        <f>T6/Q6</f>
        <v>39278.958266013797</v>
      </c>
    </row>
    <row r="7" spans="1:21" x14ac:dyDescent="0.25">
      <c r="A7" s="4">
        <f t="shared" si="0"/>
        <v>0</v>
      </c>
      <c r="B7" s="4">
        <f t="shared" si="1"/>
        <v>964.77731999999992</v>
      </c>
      <c r="C7" s="4">
        <f t="shared" si="9"/>
        <v>1157.7327839999998</v>
      </c>
      <c r="D7" s="4">
        <f t="shared" si="2"/>
        <v>1389.2793407999998</v>
      </c>
      <c r="E7" s="16">
        <f t="shared" si="3"/>
        <v>28000000</v>
      </c>
      <c r="F7" s="10">
        <f t="shared" si="4"/>
        <v>29022</v>
      </c>
      <c r="G7" s="10">
        <f t="shared" si="5"/>
        <v>24185</v>
      </c>
      <c r="H7" s="10">
        <f t="shared" si="6"/>
        <v>20154</v>
      </c>
      <c r="I7" s="4" t="e">
        <f>#REF!</f>
        <v>#REF!</v>
      </c>
      <c r="J7" s="4">
        <f t="shared" si="7"/>
        <v>6</v>
      </c>
      <c r="O7">
        <v>0</v>
      </c>
      <c r="P7">
        <f t="shared" si="8"/>
        <v>0</v>
      </c>
      <c r="Q7">
        <f>89.63*10.764</f>
        <v>964.77731999999992</v>
      </c>
      <c r="R7" s="2">
        <f>28000000</f>
        <v>28000000</v>
      </c>
      <c r="S7" s="8">
        <v>6</v>
      </c>
      <c r="T7" s="15">
        <f>R7+1680000+30000</f>
        <v>29710000</v>
      </c>
      <c r="U7">
        <f t="shared" ref="U7:U16" si="10">T7/Q7</f>
        <v>30794.670836582271</v>
      </c>
    </row>
    <row r="8" spans="1:21" x14ac:dyDescent="0.25">
      <c r="A8" s="4">
        <f t="shared" si="0"/>
        <v>0</v>
      </c>
      <c r="B8" s="4">
        <f t="shared" si="1"/>
        <v>785.23379999999997</v>
      </c>
      <c r="C8" s="4">
        <f t="shared" si="9"/>
        <v>942.28055999999992</v>
      </c>
      <c r="D8" s="4">
        <f t="shared" si="2"/>
        <v>1130.7366719999998</v>
      </c>
      <c r="E8" s="16">
        <f t="shared" si="3"/>
        <v>25490000</v>
      </c>
      <c r="F8" s="10">
        <f t="shared" si="4"/>
        <v>32462</v>
      </c>
      <c r="G8" s="10">
        <f t="shared" si="5"/>
        <v>27051</v>
      </c>
      <c r="H8" s="10">
        <f t="shared" si="6"/>
        <v>22543</v>
      </c>
      <c r="I8" s="4" t="e">
        <f>#REF!</f>
        <v>#REF!</v>
      </c>
      <c r="J8" s="4">
        <f t="shared" si="7"/>
        <v>5</v>
      </c>
      <c r="O8">
        <v>0</v>
      </c>
      <c r="P8">
        <f t="shared" si="8"/>
        <v>0</v>
      </c>
      <c r="Q8">
        <f>72.95*10.764</f>
        <v>785.23379999999997</v>
      </c>
      <c r="R8" s="2">
        <f>25490000</f>
        <v>25490000</v>
      </c>
      <c r="S8" s="8">
        <v>5</v>
      </c>
      <c r="T8" s="15">
        <f>R8+1529400+30000</f>
        <v>27049400</v>
      </c>
      <c r="U8">
        <f t="shared" si="10"/>
        <v>34447.574722331105</v>
      </c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9:Q12" si="11">P9/1.2</f>
        <v>0</v>
      </c>
      <c r="R9" s="2">
        <v>0</v>
      </c>
      <c r="S9" s="8"/>
      <c r="T9" s="8"/>
      <c r="U9" t="e">
        <f t="shared" si="10"/>
        <v>#DIV/0!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1"/>
        <v>0</v>
      </c>
      <c r="R10" s="2">
        <v>0</v>
      </c>
      <c r="S10" s="8"/>
      <c r="T10" s="8"/>
      <c r="U10" t="e">
        <f t="shared" si="10"/>
        <v>#DIV/0!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1"/>
        <v>0</v>
      </c>
      <c r="R11" s="2">
        <v>0</v>
      </c>
      <c r="S11" s="8"/>
      <c r="T11" s="8"/>
      <c r="U11" t="e">
        <f t="shared" si="10"/>
        <v>#DIV/0!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  <c r="U12" t="e">
        <f t="shared" si="10"/>
        <v>#DIV/0!</v>
      </c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  <c r="U13" t="e">
        <f t="shared" si="10"/>
        <v>#DIV/0!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  <c r="U14" t="e">
        <f t="shared" si="10"/>
        <v>#DIV/0!</v>
      </c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  <c r="U15" t="e">
        <f t="shared" si="10"/>
        <v>#DIV/0!</v>
      </c>
    </row>
    <row r="16" spans="1:21" x14ac:dyDescent="0.25">
      <c r="U16" t="e">
        <f t="shared" si="10"/>
        <v>#DIV/0!</v>
      </c>
    </row>
    <row r="17" spans="6:24" x14ac:dyDescent="0.25">
      <c r="F17" s="7" t="s">
        <v>13</v>
      </c>
    </row>
    <row r="18" spans="6:24" x14ac:dyDescent="0.25">
      <c r="F18" s="7" t="s">
        <v>18</v>
      </c>
      <c r="G18">
        <v>731</v>
      </c>
    </row>
    <row r="19" spans="6:24" x14ac:dyDescent="0.25">
      <c r="F19" s="7" t="s">
        <v>19</v>
      </c>
      <c r="G19">
        <v>18</v>
      </c>
      <c r="I19" t="s">
        <v>24</v>
      </c>
    </row>
    <row r="20" spans="6:24" x14ac:dyDescent="0.25">
      <c r="F20" s="7" t="s">
        <v>20</v>
      </c>
      <c r="G20">
        <v>36</v>
      </c>
      <c r="I20" t="s">
        <v>21</v>
      </c>
      <c r="J20">
        <f>80.25*10.764</f>
        <v>863.81099999999992</v>
      </c>
      <c r="N20">
        <f>J20/G21</f>
        <v>1.1003961783439489</v>
      </c>
    </row>
    <row r="21" spans="6:24" x14ac:dyDescent="0.25">
      <c r="G21">
        <f>SUM(G18:G20)</f>
        <v>785</v>
      </c>
      <c r="H21">
        <f>G21/10.764</f>
        <v>72.928279450018579</v>
      </c>
    </row>
    <row r="22" spans="6:24" x14ac:dyDescent="0.25">
      <c r="F22" s="7" t="s">
        <v>22</v>
      </c>
      <c r="G22" s="6">
        <v>33000</v>
      </c>
      <c r="H22" s="6"/>
    </row>
    <row r="23" spans="6:24" x14ac:dyDescent="0.25">
      <c r="F23" s="7" t="s">
        <v>23</v>
      </c>
      <c r="G23">
        <f>G22*G21</f>
        <v>25905000</v>
      </c>
    </row>
    <row r="24" spans="6:24" x14ac:dyDescent="0.25">
      <c r="F24" s="7" t="s">
        <v>25</v>
      </c>
      <c r="G24">
        <v>800000</v>
      </c>
    </row>
    <row r="25" spans="6:24" x14ac:dyDescent="0.25">
      <c r="G25">
        <f>G24+G23</f>
        <v>26705000</v>
      </c>
    </row>
    <row r="27" spans="6:24" x14ac:dyDescent="0.25">
      <c r="P27" s="11"/>
      <c r="Q27" s="11"/>
      <c r="R27" s="13"/>
      <c r="T27" s="11"/>
      <c r="U27" s="11"/>
      <c r="V27" s="11"/>
      <c r="W27" s="11"/>
      <c r="X27" s="11"/>
    </row>
    <row r="28" spans="6:24" x14ac:dyDescent="0.25">
      <c r="G28" t="s">
        <v>14</v>
      </c>
      <c r="P28" s="11"/>
      <c r="Q28" s="14"/>
      <c r="R28" s="14"/>
      <c r="T28" s="14"/>
      <c r="U28" s="14"/>
      <c r="V28" s="11"/>
      <c r="W28" s="11"/>
      <c r="X28" s="11"/>
    </row>
    <row r="29" spans="6:24" x14ac:dyDescent="0.25">
      <c r="G29" t="s">
        <v>15</v>
      </c>
      <c r="H29">
        <v>26157000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G30" t="s">
        <v>16</v>
      </c>
      <c r="H30">
        <v>1569500</v>
      </c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G31" t="s">
        <v>17</v>
      </c>
      <c r="H31">
        <v>30000</v>
      </c>
      <c r="P31" s="11"/>
      <c r="Q31" s="11"/>
      <c r="R31" s="12"/>
      <c r="T31" s="12"/>
      <c r="U31" s="12"/>
      <c r="V31" s="11"/>
      <c r="W31" s="11"/>
      <c r="X31" s="11"/>
    </row>
    <row r="32" spans="6:24" x14ac:dyDescent="0.25">
      <c r="H32">
        <f>SUM(H29:H31)</f>
        <v>27756500</v>
      </c>
      <c r="P32" s="11"/>
      <c r="Q32" s="11"/>
      <c r="R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T34" s="11"/>
      <c r="U34" s="11"/>
      <c r="V34" s="11"/>
      <c r="W34" s="11"/>
      <c r="X34" s="11"/>
    </row>
    <row r="35" spans="16:24" x14ac:dyDescent="0.25">
      <c r="P35" s="11"/>
      <c r="Q35" s="11"/>
      <c r="R35" s="11"/>
      <c r="S35" s="6"/>
      <c r="T35" s="11"/>
      <c r="U35" s="11"/>
      <c r="V35" s="11"/>
      <c r="W35" s="11"/>
      <c r="X35" s="11"/>
    </row>
    <row r="36" spans="16:24" x14ac:dyDescent="0.25">
      <c r="P36" s="11"/>
      <c r="Q36" s="11"/>
      <c r="R36" s="11"/>
      <c r="S36" s="6"/>
      <c r="T36" s="11"/>
      <c r="U36" s="11"/>
      <c r="V36" s="11"/>
      <c r="W36" s="11"/>
      <c r="X36" s="11"/>
    </row>
    <row r="37" spans="16:24" x14ac:dyDescent="0.25">
      <c r="Q37" s="11"/>
      <c r="R37" s="11"/>
    </row>
    <row r="38" spans="16:24" x14ac:dyDescent="0.25">
      <c r="Q38" s="11"/>
      <c r="R38" s="11"/>
      <c r="T38" s="6"/>
    </row>
    <row r="39" spans="16:24" x14ac:dyDescent="0.25">
      <c r="P39" s="11"/>
      <c r="Q39" s="11"/>
      <c r="R39" s="11"/>
      <c r="S39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2025-03-03T10:37:56Z</dcterms:modified>
</cp:coreProperties>
</file>