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Barve Pune\"/>
    </mc:Choice>
  </mc:AlternateContent>
  <xr:revisionPtr revIDLastSave="0" documentId="13_ncr:1_{685DA454-1A6F-497F-95B7-BF60839A88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1" r:id="rId1"/>
    <sheet name="Land &amp; Rent Cost" sheetId="2" r:id="rId2"/>
    <sheet name="Construction Area" sheetId="7" r:id="rId3"/>
    <sheet name="Sales Details of A Wing" sheetId="170" r:id="rId4"/>
    <sheet name="Land Owner" sheetId="178" r:id="rId5"/>
    <sheet name="Unsold Flat" sheetId="181" r:id="rId6"/>
    <sheet name="Sheet2" sheetId="8" state="hidden" r:id="rId7"/>
    <sheet name="RR" sheetId="38" r:id="rId8"/>
  </sheets>
  <definedNames>
    <definedName name="_xlnm._FilterDatabase" localSheetId="3" hidden="1">'Sales Details of A Wing'!$A$1:$J$30</definedName>
    <definedName name="_xlnm.Print_Area" localSheetId="0">Summary!$C$1:$I$44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H19" i="1"/>
  <c r="D19" i="1"/>
  <c r="H18" i="1"/>
  <c r="D18" i="1"/>
  <c r="H17" i="1"/>
  <c r="D17" i="1"/>
  <c r="E15" i="1"/>
  <c r="D16" i="1"/>
  <c r="D15" i="1"/>
  <c r="D14" i="1"/>
  <c r="I2" i="181"/>
  <c r="F30" i="181"/>
  <c r="F22" i="181"/>
  <c r="F11" i="181"/>
  <c r="E22" i="181"/>
  <c r="E16" i="1" s="1"/>
  <c r="E30" i="181"/>
  <c r="H29" i="181"/>
  <c r="H30" i="181" s="1"/>
  <c r="H21" i="181"/>
  <c r="H20" i="181"/>
  <c r="H19" i="181"/>
  <c r="H18" i="181"/>
  <c r="H17" i="181"/>
  <c r="E11" i="181"/>
  <c r="E14" i="1" s="1"/>
  <c r="G14" i="1" s="1"/>
  <c r="H2" i="181"/>
  <c r="H3" i="181"/>
  <c r="H4" i="181"/>
  <c r="H5" i="181"/>
  <c r="H6" i="181"/>
  <c r="H7" i="181"/>
  <c r="H8" i="181"/>
  <c r="H9" i="181"/>
  <c r="H10" i="181"/>
  <c r="F6" i="178"/>
  <c r="E6" i="178"/>
  <c r="E20" i="1" s="1"/>
  <c r="I40" i="178"/>
  <c r="H40" i="178"/>
  <c r="G40" i="178"/>
  <c r="G17" i="1" s="1"/>
  <c r="F40" i="178"/>
  <c r="E40" i="178"/>
  <c r="E17" i="1" s="1"/>
  <c r="I31" i="178"/>
  <c r="H31" i="178"/>
  <c r="G31" i="178"/>
  <c r="G19" i="1" s="1"/>
  <c r="F31" i="178"/>
  <c r="E31" i="178"/>
  <c r="E19" i="1" s="1"/>
  <c r="I23" i="178"/>
  <c r="H23" i="178"/>
  <c r="G23" i="178"/>
  <c r="G18" i="1" s="1"/>
  <c r="F23" i="178"/>
  <c r="E23" i="178"/>
  <c r="E18" i="1" s="1"/>
  <c r="J3" i="170"/>
  <c r="J4" i="170"/>
  <c r="J5" i="170"/>
  <c r="J6" i="170"/>
  <c r="J7" i="170"/>
  <c r="J8" i="170"/>
  <c r="J9" i="170"/>
  <c r="J10" i="170"/>
  <c r="J11" i="170"/>
  <c r="J12" i="170"/>
  <c r="J13" i="170"/>
  <c r="J14" i="170"/>
  <c r="J15" i="170"/>
  <c r="J16" i="170"/>
  <c r="J17" i="170"/>
  <c r="J18" i="170"/>
  <c r="J19" i="170"/>
  <c r="J20" i="170"/>
  <c r="J21" i="170"/>
  <c r="J22" i="170"/>
  <c r="J23" i="170"/>
  <c r="J24" i="170"/>
  <c r="J25" i="170"/>
  <c r="J26" i="170"/>
  <c r="J27" i="170"/>
  <c r="J28" i="170"/>
  <c r="J29" i="170"/>
  <c r="J30" i="170"/>
  <c r="J2" i="170"/>
  <c r="I31" i="170"/>
  <c r="H31" i="170"/>
  <c r="F17" i="7"/>
  <c r="E3" i="7"/>
  <c r="F11" i="7"/>
  <c r="F2" i="7"/>
  <c r="E6" i="7"/>
  <c r="E5" i="7"/>
  <c r="E4" i="7"/>
  <c r="D4" i="7"/>
  <c r="D3" i="7"/>
  <c r="D5" i="7"/>
  <c r="F5" i="7" s="1"/>
  <c r="D7" i="7"/>
  <c r="F7" i="7" s="1"/>
  <c r="G7" i="7" s="1"/>
  <c r="D8" i="7"/>
  <c r="F8" i="7" s="1"/>
  <c r="D9" i="7"/>
  <c r="F9" i="7" s="1"/>
  <c r="D10" i="7"/>
  <c r="F10" i="7" s="1"/>
  <c r="D6" i="7"/>
  <c r="K3" i="2"/>
  <c r="L3" i="2"/>
  <c r="K4" i="2"/>
  <c r="L4" i="2" s="1"/>
  <c r="L7" i="2" s="1"/>
  <c r="L5" i="2"/>
  <c r="L6" i="2"/>
  <c r="J7" i="2"/>
  <c r="E7" i="2"/>
  <c r="K7" i="2" l="1"/>
  <c r="F6" i="7"/>
  <c r="G6" i="7" s="1"/>
  <c r="H22" i="181"/>
  <c r="H11" i="181"/>
  <c r="J31" i="170"/>
  <c r="D12" i="7"/>
  <c r="F3" i="7"/>
  <c r="G5" i="7"/>
  <c r="E12" i="7"/>
  <c r="F4" i="7"/>
  <c r="G4" i="7" s="1"/>
  <c r="G9" i="7"/>
  <c r="G8" i="7"/>
  <c r="G10" i="7"/>
  <c r="I20" i="1"/>
  <c r="F17" i="1"/>
  <c r="I17" i="1"/>
  <c r="I18" i="1"/>
  <c r="D21" i="1"/>
  <c r="H21" i="1"/>
  <c r="I19" i="1"/>
  <c r="E21" i="1"/>
  <c r="F12" i="7" l="1"/>
  <c r="I14" i="1"/>
  <c r="F30" i="170"/>
  <c r="F29" i="170"/>
  <c r="F28" i="170"/>
  <c r="F27" i="170"/>
  <c r="F26" i="170"/>
  <c r="F25" i="170"/>
  <c r="F24" i="170"/>
  <c r="F23" i="170"/>
  <c r="F22" i="170"/>
  <c r="F21" i="170"/>
  <c r="F20" i="170"/>
  <c r="F19" i="170"/>
  <c r="F18" i="170"/>
  <c r="F17" i="170"/>
  <c r="F16" i="170"/>
  <c r="F15" i="170"/>
  <c r="F14" i="170"/>
  <c r="F13" i="170"/>
  <c r="F12" i="170"/>
  <c r="F11" i="170"/>
  <c r="F10" i="170"/>
  <c r="F9" i="170"/>
  <c r="F8" i="170"/>
  <c r="F7" i="170"/>
  <c r="F6" i="170"/>
  <c r="F5" i="170"/>
  <c r="F4" i="170"/>
  <c r="F3" i="170"/>
  <c r="F2" i="170" l="1"/>
  <c r="F31" i="170" s="1"/>
  <c r="E31" i="170"/>
  <c r="G11" i="7"/>
  <c r="G3" i="7"/>
  <c r="C12" i="7"/>
  <c r="G2" i="7"/>
  <c r="G12" i="7" l="1"/>
  <c r="G4" i="1"/>
  <c r="F4" i="2"/>
  <c r="F5" i="2" l="1"/>
  <c r="F6" i="2"/>
  <c r="F3" i="2" l="1"/>
  <c r="F7" i="2" s="1"/>
  <c r="G2" i="1" l="1"/>
  <c r="F2" i="1" s="1"/>
  <c r="D2" i="1"/>
  <c r="F8" i="1"/>
  <c r="E8" i="1" l="1"/>
  <c r="F15" i="7" l="1"/>
  <c r="F4" i="1"/>
  <c r="D10" i="1"/>
  <c r="F16" i="7" l="1"/>
  <c r="F18" i="7"/>
  <c r="G3" i="1"/>
  <c r="G5" i="1" s="1"/>
  <c r="E4" i="1"/>
  <c r="G6" i="1" l="1"/>
  <c r="G9" i="1"/>
  <c r="H22" i="1"/>
  <c r="D37" i="1" s="1"/>
  <c r="F6" i="1" l="1"/>
  <c r="F3" i="1" l="1"/>
  <c r="I3" i="1" s="1"/>
  <c r="F9" i="1"/>
  <c r="E9" i="1" s="1"/>
  <c r="F5" i="1"/>
  <c r="E55" i="8"/>
  <c r="K55" i="8" s="1"/>
  <c r="D55" i="8"/>
  <c r="J55" i="8" s="1"/>
  <c r="C55" i="8"/>
  <c r="I55" i="8" s="1"/>
  <c r="E54" i="8"/>
  <c r="K54" i="8" s="1"/>
  <c r="D54" i="8"/>
  <c r="J54" i="8" s="1"/>
  <c r="C54" i="8"/>
  <c r="I54" i="8" s="1"/>
  <c r="E53" i="8"/>
  <c r="K53" i="8" s="1"/>
  <c r="D53" i="8"/>
  <c r="J53" i="8" s="1"/>
  <c r="C53" i="8"/>
  <c r="I53" i="8" s="1"/>
  <c r="E52" i="8"/>
  <c r="K52" i="8" s="1"/>
  <c r="D52" i="8"/>
  <c r="J52" i="8" s="1"/>
  <c r="C52" i="8"/>
  <c r="I52" i="8" s="1"/>
  <c r="E51" i="8"/>
  <c r="K51" i="8" s="1"/>
  <c r="D51" i="8"/>
  <c r="J51" i="8" s="1"/>
  <c r="C51" i="8"/>
  <c r="I51" i="8" s="1"/>
  <c r="E50" i="8"/>
  <c r="K50" i="8" s="1"/>
  <c r="D50" i="8"/>
  <c r="J50" i="8" s="1"/>
  <c r="C50" i="8"/>
  <c r="I50" i="8" s="1"/>
  <c r="E49" i="8"/>
  <c r="K49" i="8" s="1"/>
  <c r="D49" i="8"/>
  <c r="J49" i="8" s="1"/>
  <c r="C49" i="8"/>
  <c r="I49" i="8" s="1"/>
  <c r="E48" i="8"/>
  <c r="K48" i="8" s="1"/>
  <c r="D48" i="8"/>
  <c r="J48" i="8" s="1"/>
  <c r="C48" i="8"/>
  <c r="I48" i="8" s="1"/>
  <c r="E47" i="8"/>
  <c r="K47" i="8" s="1"/>
  <c r="D47" i="8"/>
  <c r="J47" i="8" s="1"/>
  <c r="C47" i="8"/>
  <c r="I47" i="8" s="1"/>
  <c r="E46" i="8"/>
  <c r="K46" i="8" s="1"/>
  <c r="D46" i="8"/>
  <c r="J46" i="8" s="1"/>
  <c r="C46" i="8"/>
  <c r="I46" i="8" s="1"/>
  <c r="E45" i="8"/>
  <c r="K45" i="8" s="1"/>
  <c r="D45" i="8"/>
  <c r="J45" i="8" s="1"/>
  <c r="C45" i="8"/>
  <c r="I45" i="8" s="1"/>
  <c r="E44" i="8"/>
  <c r="K44" i="8" s="1"/>
  <c r="D44" i="8"/>
  <c r="J44" i="8" s="1"/>
  <c r="C44" i="8"/>
  <c r="I44" i="8" s="1"/>
  <c r="E43" i="8"/>
  <c r="K43" i="8" s="1"/>
  <c r="D43" i="8"/>
  <c r="J43" i="8" s="1"/>
  <c r="C43" i="8"/>
  <c r="I43" i="8" s="1"/>
  <c r="E42" i="8"/>
  <c r="K42" i="8" s="1"/>
  <c r="D42" i="8"/>
  <c r="J42" i="8" s="1"/>
  <c r="C42" i="8"/>
  <c r="I42" i="8" s="1"/>
  <c r="E41" i="8"/>
  <c r="K41" i="8" s="1"/>
  <c r="D41" i="8"/>
  <c r="J41" i="8" s="1"/>
  <c r="C41" i="8"/>
  <c r="I41" i="8" s="1"/>
  <c r="E40" i="8"/>
  <c r="K40" i="8" s="1"/>
  <c r="D40" i="8"/>
  <c r="J40" i="8" s="1"/>
  <c r="C40" i="8"/>
  <c r="I40" i="8" s="1"/>
  <c r="E39" i="8"/>
  <c r="K39" i="8" s="1"/>
  <c r="D39" i="8"/>
  <c r="J39" i="8" s="1"/>
  <c r="C39" i="8"/>
  <c r="I39" i="8" s="1"/>
  <c r="E38" i="8"/>
  <c r="K38" i="8" s="1"/>
  <c r="D38" i="8"/>
  <c r="J38" i="8" s="1"/>
  <c r="C38" i="8"/>
  <c r="I38" i="8" s="1"/>
  <c r="E37" i="8"/>
  <c r="K37" i="8" s="1"/>
  <c r="D37" i="8"/>
  <c r="J37" i="8" s="1"/>
  <c r="C37" i="8"/>
  <c r="I37" i="8" s="1"/>
  <c r="E36" i="8"/>
  <c r="K36" i="8" s="1"/>
  <c r="D36" i="8"/>
  <c r="J36" i="8" s="1"/>
  <c r="C36" i="8"/>
  <c r="I36" i="8" s="1"/>
  <c r="E35" i="8"/>
  <c r="K35" i="8" s="1"/>
  <c r="D35" i="8"/>
  <c r="J35" i="8" s="1"/>
  <c r="C35" i="8"/>
  <c r="I35" i="8" s="1"/>
  <c r="E34" i="8"/>
  <c r="K34" i="8" s="1"/>
  <c r="D34" i="8"/>
  <c r="J34" i="8" s="1"/>
  <c r="C34" i="8"/>
  <c r="I34" i="8" s="1"/>
  <c r="E33" i="8"/>
  <c r="K33" i="8" s="1"/>
  <c r="D33" i="8"/>
  <c r="J33" i="8" s="1"/>
  <c r="C33" i="8"/>
  <c r="I33" i="8" s="1"/>
  <c r="E32" i="8"/>
  <c r="K32" i="8" s="1"/>
  <c r="D32" i="8"/>
  <c r="J32" i="8" s="1"/>
  <c r="C32" i="8"/>
  <c r="I32" i="8" s="1"/>
  <c r="I31" i="8"/>
  <c r="E31" i="8"/>
  <c r="K31" i="8" s="1"/>
  <c r="D31" i="8"/>
  <c r="J31" i="8" s="1"/>
  <c r="I30" i="8"/>
  <c r="E30" i="8"/>
  <c r="K30" i="8" s="1"/>
  <c r="D30" i="8"/>
  <c r="J30" i="8" s="1"/>
  <c r="I29" i="8"/>
  <c r="E29" i="8"/>
  <c r="K29" i="8" s="1"/>
  <c r="D29" i="8"/>
  <c r="J29" i="8" s="1"/>
  <c r="I28" i="8"/>
  <c r="E28" i="8"/>
  <c r="K28" i="8" s="1"/>
  <c r="D28" i="8"/>
  <c r="J28" i="8" s="1"/>
  <c r="I27" i="8"/>
  <c r="E27" i="8"/>
  <c r="K27" i="8" s="1"/>
  <c r="D27" i="8"/>
  <c r="J27" i="8" s="1"/>
  <c r="I26" i="8"/>
  <c r="E26" i="8"/>
  <c r="K26" i="8" s="1"/>
  <c r="D26" i="8"/>
  <c r="J26" i="8" s="1"/>
  <c r="I25" i="8"/>
  <c r="E25" i="8"/>
  <c r="K25" i="8" s="1"/>
  <c r="D25" i="8"/>
  <c r="J25" i="8" s="1"/>
  <c r="I24" i="8"/>
  <c r="E24" i="8"/>
  <c r="K24" i="8" s="1"/>
  <c r="D24" i="8"/>
  <c r="J24" i="8" s="1"/>
  <c r="I23" i="8"/>
  <c r="E23" i="8"/>
  <c r="K23" i="8" s="1"/>
  <c r="D23" i="8"/>
  <c r="J23" i="8" s="1"/>
  <c r="I22" i="8"/>
  <c r="E22" i="8"/>
  <c r="K22" i="8" s="1"/>
  <c r="D22" i="8"/>
  <c r="J22" i="8" s="1"/>
  <c r="I21" i="8"/>
  <c r="E21" i="8"/>
  <c r="K21" i="8" s="1"/>
  <c r="D21" i="8"/>
  <c r="J21" i="8" s="1"/>
  <c r="I20" i="8"/>
  <c r="E20" i="8"/>
  <c r="K20" i="8" s="1"/>
  <c r="D20" i="8"/>
  <c r="J20" i="8" s="1"/>
  <c r="I19" i="8"/>
  <c r="E19" i="8"/>
  <c r="K19" i="8" s="1"/>
  <c r="D19" i="8"/>
  <c r="J19" i="8" s="1"/>
  <c r="I18" i="8"/>
  <c r="E18" i="8"/>
  <c r="K18" i="8" s="1"/>
  <c r="D18" i="8"/>
  <c r="J18" i="8" s="1"/>
  <c r="I17" i="8"/>
  <c r="E17" i="8"/>
  <c r="K17" i="8" s="1"/>
  <c r="D17" i="8"/>
  <c r="J17" i="8" s="1"/>
  <c r="I16" i="8"/>
  <c r="E16" i="8"/>
  <c r="K16" i="8" s="1"/>
  <c r="D16" i="8"/>
  <c r="J16" i="8" s="1"/>
  <c r="I15" i="8"/>
  <c r="E15" i="8"/>
  <c r="K15" i="8" s="1"/>
  <c r="D15" i="8"/>
  <c r="J15" i="8" s="1"/>
  <c r="I14" i="8"/>
  <c r="E14" i="8"/>
  <c r="K14" i="8" s="1"/>
  <c r="D14" i="8"/>
  <c r="J14" i="8" s="1"/>
  <c r="I13" i="8"/>
  <c r="E13" i="8"/>
  <c r="K13" i="8" s="1"/>
  <c r="D13" i="8"/>
  <c r="J13" i="8" s="1"/>
  <c r="I12" i="8"/>
  <c r="E12" i="8"/>
  <c r="K12" i="8" s="1"/>
  <c r="D12" i="8"/>
  <c r="J12" i="8" s="1"/>
  <c r="I11" i="8"/>
  <c r="E11" i="8"/>
  <c r="K11" i="8" s="1"/>
  <c r="D11" i="8"/>
  <c r="J11" i="8" s="1"/>
  <c r="I10" i="8"/>
  <c r="E10" i="8"/>
  <c r="K10" i="8" s="1"/>
  <c r="D10" i="8"/>
  <c r="J10" i="8" s="1"/>
  <c r="I9" i="8"/>
  <c r="E9" i="8"/>
  <c r="K9" i="8" s="1"/>
  <c r="D9" i="8"/>
  <c r="J9" i="8" s="1"/>
  <c r="I8" i="8"/>
  <c r="E8" i="8"/>
  <c r="K8" i="8" s="1"/>
  <c r="D8" i="8"/>
  <c r="J8" i="8" s="1"/>
  <c r="I7" i="8"/>
  <c r="F7" i="8"/>
  <c r="L7" i="8" s="1"/>
  <c r="E7" i="8"/>
  <c r="K7" i="8" s="1"/>
  <c r="D7" i="8"/>
  <c r="J7" i="8" s="1"/>
  <c r="I6" i="8"/>
  <c r="E6" i="8"/>
  <c r="K6" i="8" s="1"/>
  <c r="D6" i="8"/>
  <c r="J6" i="8" s="1"/>
  <c r="I5" i="8"/>
  <c r="E5" i="8"/>
  <c r="K5" i="8" s="1"/>
  <c r="D5" i="8"/>
  <c r="J5" i="8" s="1"/>
  <c r="I4" i="8"/>
  <c r="E4" i="8"/>
  <c r="K4" i="8" s="1"/>
  <c r="D4" i="8"/>
  <c r="J4" i="8" s="1"/>
  <c r="I3" i="8"/>
  <c r="E3" i="8"/>
  <c r="K3" i="8" s="1"/>
  <c r="D3" i="8"/>
  <c r="J3" i="8" s="1"/>
  <c r="I2" i="8"/>
  <c r="E2" i="8"/>
  <c r="K2" i="8" s="1"/>
  <c r="D2" i="8"/>
  <c r="J2" i="8" s="1"/>
  <c r="E3" i="1" l="1"/>
  <c r="D35" i="1"/>
  <c r="M35" i="8"/>
  <c r="M39" i="8"/>
  <c r="M43" i="8"/>
  <c r="M47" i="8"/>
  <c r="M52" i="8"/>
  <c r="M33" i="8"/>
  <c r="M37" i="8"/>
  <c r="M41" i="8"/>
  <c r="M45" i="8"/>
  <c r="M49" i="8"/>
  <c r="M54" i="8"/>
  <c r="M3" i="8"/>
  <c r="M5" i="8"/>
  <c r="M8" i="8"/>
  <c r="M10" i="8"/>
  <c r="M12" i="8"/>
  <c r="M14" i="8"/>
  <c r="M23" i="8"/>
  <c r="M25" i="8"/>
  <c r="M27" i="8"/>
  <c r="M29" i="8"/>
  <c r="M31" i="8"/>
  <c r="M53" i="8"/>
  <c r="M2" i="8"/>
  <c r="M4" i="8"/>
  <c r="M6" i="8"/>
  <c r="M7" i="8"/>
  <c r="M9" i="8"/>
  <c r="M11" i="8"/>
  <c r="M13" i="8"/>
  <c r="M15" i="8"/>
  <c r="M16" i="8"/>
  <c r="M17" i="8"/>
  <c r="M18" i="8"/>
  <c r="M19" i="8"/>
  <c r="M20" i="8"/>
  <c r="M21" i="8"/>
  <c r="M22" i="8"/>
  <c r="M24" i="8"/>
  <c r="M26" i="8"/>
  <c r="M28" i="8"/>
  <c r="M30" i="8"/>
  <c r="M32" i="8"/>
  <c r="M34" i="8"/>
  <c r="M36" i="8"/>
  <c r="M38" i="8"/>
  <c r="M40" i="8"/>
  <c r="M42" i="8"/>
  <c r="M44" i="8"/>
  <c r="M46" i="8"/>
  <c r="M48" i="8"/>
  <c r="M50" i="8"/>
  <c r="M51" i="8"/>
  <c r="M55" i="8"/>
  <c r="E2" i="1" l="1"/>
  <c r="M56" i="8"/>
  <c r="G15" i="1"/>
  <c r="I15" i="1" s="1"/>
  <c r="G16" i="1" l="1"/>
  <c r="I16" i="1" l="1"/>
  <c r="I21" i="1" s="1"/>
  <c r="I22" i="1" s="1"/>
  <c r="G21" i="1"/>
  <c r="G7" i="1" l="1"/>
  <c r="G22" i="1"/>
  <c r="D26" i="1" s="1"/>
  <c r="F7" i="1" l="1"/>
  <c r="G10" i="1"/>
  <c r="F10" i="1" l="1"/>
  <c r="E5" i="1"/>
  <c r="E10" i="1" s="1"/>
  <c r="H7" i="1" l="1"/>
  <c r="H2" i="1"/>
  <c r="D27" i="1"/>
  <c r="D28" i="1" s="1"/>
  <c r="H3" i="1"/>
  <c r="H8" i="1"/>
  <c r="H6" i="1"/>
  <c r="H5" i="1"/>
  <c r="H4" i="1"/>
  <c r="H9" i="1"/>
  <c r="D31" i="1" l="1"/>
  <c r="D32" i="1" s="1"/>
  <c r="D33" i="1" s="1"/>
  <c r="D39" i="1" s="1"/>
  <c r="H10" i="1"/>
  <c r="D41" i="1" l="1"/>
  <c r="D40" i="1"/>
</calcChain>
</file>

<file path=xl/sharedStrings.xml><?xml version="1.0" encoding="utf-8"?>
<sst xmlns="http://schemas.openxmlformats.org/spreadsheetml/2006/main" count="314" uniqueCount="118">
  <si>
    <t>Project expenses</t>
  </si>
  <si>
    <t xml:space="preserve">Architect Cost, RCC &amp; other Professional fees </t>
  </si>
  <si>
    <t>Administrative Expenses</t>
  </si>
  <si>
    <t>Marketing Expences</t>
  </si>
  <si>
    <t xml:space="preserve">Total Cost </t>
  </si>
  <si>
    <t xml:space="preserve">Particulars </t>
  </si>
  <si>
    <t xml:space="preserve">Total </t>
  </si>
  <si>
    <r>
      <t xml:space="preserve">Amount ( 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</si>
  <si>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</si>
  <si>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</si>
  <si>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</si>
  <si>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</si>
  <si>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</si>
  <si>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</si>
  <si>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</si>
  <si>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</si>
  <si>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</si>
  <si>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</si>
  <si>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Present Value of the project potential/ Land Value As on Date</t>
  </si>
  <si>
    <t>The realizable value of the property</t>
  </si>
  <si>
    <t>Distress value of the property</t>
  </si>
  <si>
    <t>Land Cost Description</t>
  </si>
  <si>
    <t>Sr. No.</t>
  </si>
  <si>
    <t>Date</t>
  </si>
  <si>
    <t>Description</t>
  </si>
  <si>
    <t>TOTAL</t>
  </si>
  <si>
    <t>Flat No.</t>
  </si>
  <si>
    <t>Floor</t>
  </si>
  <si>
    <t>Unsold</t>
  </si>
  <si>
    <t>Carpet Area</t>
  </si>
  <si>
    <t>Balcony Area</t>
  </si>
  <si>
    <t>Cuboard Area</t>
  </si>
  <si>
    <t>Terrace</t>
  </si>
  <si>
    <t xml:space="preserve"> </t>
  </si>
  <si>
    <t>Total Income from Sale in Cr.</t>
  </si>
  <si>
    <t>Total</t>
  </si>
  <si>
    <t>Tenant</t>
  </si>
  <si>
    <t>Interest Cost</t>
  </si>
  <si>
    <t>Stamp Duty</t>
  </si>
  <si>
    <t>Reg. Fees</t>
  </si>
  <si>
    <t>Carpet Area in Sq. Ft.</t>
  </si>
  <si>
    <t>Built Up Area in Sq. M.</t>
  </si>
  <si>
    <t>Total Area in Sq. M.</t>
  </si>
  <si>
    <t>Construction Cost of Building</t>
  </si>
  <si>
    <t>Comp.</t>
  </si>
  <si>
    <t>2 BHK</t>
  </si>
  <si>
    <t>3 BHK</t>
  </si>
  <si>
    <t>Other Area in Sq. M.</t>
  </si>
  <si>
    <t>Document Name</t>
  </si>
  <si>
    <t>Land Stamp Duty</t>
  </si>
  <si>
    <t>1st Floor</t>
  </si>
  <si>
    <t>2nd Floor</t>
  </si>
  <si>
    <t>3rd Floor</t>
  </si>
  <si>
    <t>4th Floor</t>
  </si>
  <si>
    <t>5th Floor</t>
  </si>
  <si>
    <t>6th Floor</t>
  </si>
  <si>
    <t>Ground Floor</t>
  </si>
  <si>
    <t>1 BHK</t>
  </si>
  <si>
    <r>
      <t xml:space="preserve">Received Amount in </t>
    </r>
    <r>
      <rPr>
        <b/>
        <sz val="11"/>
        <color theme="1"/>
        <rFont val="Rupee Foradian"/>
        <family val="2"/>
      </rPr>
      <t>`</t>
    </r>
  </si>
  <si>
    <r>
      <t xml:space="preserve">Rate in </t>
    </r>
    <r>
      <rPr>
        <b/>
        <sz val="11"/>
        <rFont val="Rupee Foradian"/>
        <family val="2"/>
      </rPr>
      <t>`</t>
    </r>
  </si>
  <si>
    <r>
      <t xml:space="preserve">Incurred Cost in </t>
    </r>
    <r>
      <rPr>
        <b/>
        <sz val="11"/>
        <color theme="1"/>
        <rFont val="Rupee Foradian"/>
        <family val="2"/>
      </rPr>
      <t>`</t>
    </r>
  </si>
  <si>
    <r>
      <t xml:space="preserve">To be Incurred Cost in </t>
    </r>
    <r>
      <rPr>
        <b/>
        <sz val="11"/>
        <color theme="1"/>
        <rFont val="Rupee Foradian"/>
        <family val="2"/>
      </rPr>
      <t>`</t>
    </r>
  </si>
  <si>
    <r>
      <t>Total (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</si>
  <si>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r>
      <t xml:space="preserve">Total in </t>
    </r>
    <r>
      <rPr>
        <b/>
        <sz val="11"/>
        <rFont val="Rupee Foradian"/>
        <family val="2"/>
      </rPr>
      <t>`</t>
    </r>
  </si>
  <si>
    <t>Total Area in Sq. Ft.</t>
  </si>
  <si>
    <t>Floor No.</t>
  </si>
  <si>
    <t>Sale value/ Agreement Value (Rs.)</t>
  </si>
  <si>
    <t xml:space="preserve">Amt recd. Upto dd/mm/yyyy (Rs.) </t>
  </si>
  <si>
    <t>Balance Receivables (Rs.)</t>
  </si>
  <si>
    <t>Sold / Unsold / Tenant Inventory</t>
  </si>
  <si>
    <r>
      <t xml:space="preserve">Receivable Amount in </t>
    </r>
    <r>
      <rPr>
        <b/>
        <sz val="11"/>
        <color theme="1"/>
        <rFont val="Rupee Foradian"/>
        <family val="2"/>
      </rPr>
      <t>`</t>
    </r>
  </si>
  <si>
    <r>
      <t xml:space="preserve"> Market Value  in 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 xml:space="preserve"> </t>
    </r>
  </si>
  <si>
    <t>Contingency Cost</t>
  </si>
  <si>
    <t>No. of Flats</t>
  </si>
  <si>
    <r>
      <t xml:space="preserve">Total Cost in </t>
    </r>
    <r>
      <rPr>
        <b/>
        <sz val="11"/>
        <color theme="1"/>
        <rFont val="Rupee Foradian"/>
        <family val="2"/>
      </rPr>
      <t>`</t>
    </r>
  </si>
  <si>
    <t>Purchase cost</t>
  </si>
  <si>
    <t xml:space="preserve">Sr. No. </t>
  </si>
  <si>
    <t>Particular</t>
  </si>
  <si>
    <t>Total Estimated Amount in `</t>
  </si>
  <si>
    <t>Total Amount paid in Premiums</t>
  </si>
  <si>
    <t>Balance</t>
  </si>
  <si>
    <t>Basement</t>
  </si>
  <si>
    <t>LMR &amp; OHT</t>
  </si>
  <si>
    <t>Shop</t>
  </si>
  <si>
    <t>Sold</t>
  </si>
  <si>
    <t>1 RK</t>
  </si>
  <si>
    <t xml:space="preserve">RERA Carpet Area in Sq. Ft. </t>
  </si>
  <si>
    <t xml:space="preserve">Built - Up Area in Sq. Ft. </t>
  </si>
  <si>
    <t>Development Agreement</t>
  </si>
  <si>
    <t>PMC Development Charges</t>
  </si>
  <si>
    <t>Ancillary Area Charges</t>
  </si>
  <si>
    <t>PMC Development Charges for Additional FSI</t>
  </si>
  <si>
    <t>Hardship Charges for Side Margin</t>
  </si>
  <si>
    <t>Approval Cost</t>
  </si>
  <si>
    <t>Mezzanine Floor</t>
  </si>
  <si>
    <t>Lift Area in Sq. M.</t>
  </si>
  <si>
    <t>No. of Stack Parking</t>
  </si>
  <si>
    <t>Ground &amp; Mezzaine Floor</t>
  </si>
  <si>
    <t>Shop / Flat No.</t>
  </si>
  <si>
    <t>Ground</t>
  </si>
  <si>
    <t>Mezzaine Floor</t>
  </si>
  <si>
    <t>Office</t>
  </si>
  <si>
    <t>Land Owner</t>
  </si>
  <si>
    <t xml:space="preserve"> Agreement Value (Rs.)</t>
  </si>
  <si>
    <t>Received Amount in Rs.</t>
  </si>
  <si>
    <t>Receivable Amount in Rs.</t>
  </si>
  <si>
    <t>Shop No.</t>
  </si>
  <si>
    <t>Rate / Sq. Ft.  On CA</t>
  </si>
  <si>
    <t>Value in Rs.</t>
  </si>
  <si>
    <t>Unsold Flat</t>
  </si>
  <si>
    <t>Unsold Office</t>
  </si>
  <si>
    <t>Unsold Shop</t>
  </si>
  <si>
    <t>Sold Flat</t>
  </si>
  <si>
    <t>Tenant Flats</t>
  </si>
  <si>
    <t>Tenant Shop</t>
  </si>
  <si>
    <t>Land Owner Flats</t>
  </si>
  <si>
    <r>
      <t xml:space="preserve">Incurred 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as on 07.11.2023</t>
    </r>
  </si>
  <si>
    <t>PV (discounted @ 8% for 2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</si>
</sst>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"/>
    <numFmt numFmtId="166" formatCode="#,##0.0000"/>
    <numFmt numFmtId="167" formatCode="&quot;Rs.&quot;\ #,##0.00;[Red]&quot;Rs.&quot;\ \-#,##0.00"/>
  </numFmts>
  <fonts count="26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b/>
      <sz val="11"/>
      <name val="Rupee Foradian"/>
      <family val="2"/>
    </font>
    <font>
      <b/>
      <sz val="11"/>
      <name val="Arial Narrow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Rupee Foradian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DE4D0"/>
        <bgColor rgb="FFFDE4D0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0" fontId="1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43" fontId="8" fillId="0" borderId="0" xfId="0" applyNumberFormat="1" applyFont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9" fillId="0" borderId="0" xfId="0" applyFont="1"/>
    <xf numFmtId="164" fontId="0" fillId="0" borderId="0" xfId="1" applyFont="1" applyAlignment="1"/>
    <xf numFmtId="0" fontId="18" fillId="0" borderId="5" xfId="0" applyFont="1" applyBorder="1"/>
    <xf numFmtId="164" fontId="18" fillId="0" borderId="5" xfId="1" applyFont="1" applyBorder="1" applyAlignment="1"/>
    <xf numFmtId="0" fontId="18" fillId="0" borderId="0" xfId="0" applyFont="1"/>
    <xf numFmtId="0" fontId="7" fillId="0" borderId="5" xfId="0" applyFont="1" applyBorder="1" applyAlignment="1">
      <alignment horizontal="center" vertical="center" wrapText="1"/>
    </xf>
    <xf numFmtId="164" fontId="7" fillId="0" borderId="5" xfId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18" fillId="0" borderId="0" xfId="1" applyFont="1" applyAlignment="1"/>
    <xf numFmtId="43" fontId="18" fillId="0" borderId="0" xfId="0" applyNumberFormat="1" applyFont="1"/>
    <xf numFmtId="164" fontId="7" fillId="0" borderId="5" xfId="0" applyNumberFormat="1" applyFont="1" applyBorder="1"/>
    <xf numFmtId="43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3" borderId="5" xfId="0" applyFont="1" applyFill="1" applyBorder="1" applyAlignment="1">
      <alignment wrapText="1"/>
    </xf>
    <xf numFmtId="43" fontId="18" fillId="3" borderId="5" xfId="0" applyNumberFormat="1" applyFont="1" applyFill="1" applyBorder="1"/>
    <xf numFmtId="164" fontId="18" fillId="3" borderId="5" xfId="1" applyFont="1" applyFill="1" applyBorder="1" applyAlignment="1">
      <alignment horizontal="right"/>
    </xf>
    <xf numFmtId="0" fontId="18" fillId="3" borderId="5" xfId="0" applyFont="1" applyFill="1" applyBorder="1" applyAlignment="1">
      <alignment horizontal="center" vertical="center" wrapText="1"/>
    </xf>
    <xf numFmtId="164" fontId="7" fillId="0" borderId="5" xfId="1" applyFont="1" applyBorder="1" applyAlignment="1">
      <alignment horizontal="center" vertical="center"/>
    </xf>
    <xf numFmtId="164" fontId="18" fillId="0" borderId="0" xfId="0" applyNumberFormat="1" applyFont="1"/>
    <xf numFmtId="43" fontId="8" fillId="3" borderId="5" xfId="0" applyNumberFormat="1" applyFont="1" applyFill="1" applyBorder="1" applyAlignment="1">
      <alignment horizontal="right"/>
    </xf>
    <xf numFmtId="43" fontId="8" fillId="0" borderId="5" xfId="0" applyNumberFormat="1" applyFont="1" applyBorder="1" applyAlignment="1">
      <alignment horizontal="right"/>
    </xf>
    <xf numFmtId="43" fontId="18" fillId="3" borderId="0" xfId="0" applyNumberFormat="1" applyFont="1" applyFill="1"/>
    <xf numFmtId="0" fontId="18" fillId="3" borderId="0" xfId="0" applyFont="1" applyFill="1"/>
    <xf numFmtId="43" fontId="18" fillId="3" borderId="0" xfId="0" applyNumberFormat="1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1" applyFont="1" applyFill="1" applyAlignment="1"/>
    <xf numFmtId="0" fontId="18" fillId="3" borderId="0" xfId="0" applyFont="1" applyFill="1" applyAlignment="1">
      <alignment wrapText="1"/>
    </xf>
    <xf numFmtId="164" fontId="18" fillId="3" borderId="0" xfId="1" applyFont="1" applyFill="1" applyAlignment="1">
      <alignment horizontal="right"/>
    </xf>
    <xf numFmtId="164" fontId="18" fillId="0" borderId="0" xfId="1" applyFont="1"/>
    <xf numFmtId="164" fontId="0" fillId="0" borderId="0" xfId="1" applyFont="1"/>
    <xf numFmtId="0" fontId="11" fillId="0" borderId="0" xfId="0" applyFont="1"/>
    <xf numFmtId="164" fontId="18" fillId="0" borderId="0" xfId="1" applyFont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43" fontId="7" fillId="0" borderId="5" xfId="0" applyNumberFormat="1" applyFont="1" applyBorder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8" fillId="3" borderId="9" xfId="0" applyFont="1" applyFill="1" applyBorder="1" applyAlignment="1">
      <alignment horizontal="left" vertical="center" wrapText="1"/>
    </xf>
    <xf numFmtId="43" fontId="18" fillId="3" borderId="5" xfId="0" applyNumberFormat="1" applyFont="1" applyFill="1" applyBorder="1" applyAlignment="1">
      <alignment horizontal="right" wrapText="1"/>
    </xf>
    <xf numFmtId="43" fontId="18" fillId="3" borderId="13" xfId="0" applyNumberFormat="1" applyFont="1" applyFill="1" applyBorder="1" applyAlignment="1">
      <alignment horizontal="right" wrapText="1"/>
    </xf>
    <xf numFmtId="4" fontId="8" fillId="0" borderId="0" xfId="0" applyNumberFormat="1" applyFont="1"/>
    <xf numFmtId="0" fontId="18" fillId="3" borderId="4" xfId="0" applyFont="1" applyFill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43" fontId="18" fillId="0" borderId="5" xfId="0" applyNumberFormat="1" applyFont="1" applyBorder="1" applyAlignment="1">
      <alignment horizontal="right" wrapText="1"/>
    </xf>
    <xf numFmtId="43" fontId="18" fillId="0" borderId="13" xfId="0" applyNumberFormat="1" applyFont="1" applyBorder="1" applyAlignment="1">
      <alignment horizontal="right" wrapText="1"/>
    </xf>
    <xf numFmtId="0" fontId="24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43" fontId="19" fillId="3" borderId="13" xfId="0" applyNumberFormat="1" applyFont="1" applyFill="1" applyBorder="1" applyAlignment="1">
      <alignment horizontal="right"/>
    </xf>
    <xf numFmtId="0" fontId="18" fillId="0" borderId="4" xfId="0" applyFont="1" applyBorder="1" applyAlignment="1">
      <alignment vertical="center"/>
    </xf>
    <xf numFmtId="43" fontId="19" fillId="0" borderId="13" xfId="0" applyNumberFormat="1" applyFont="1" applyBorder="1" applyAlignment="1">
      <alignment horizontal="right"/>
    </xf>
    <xf numFmtId="0" fontId="18" fillId="3" borderId="4" xfId="0" applyFont="1" applyFill="1" applyBorder="1" applyAlignment="1">
      <alignment wrapText="1"/>
    </xf>
    <xf numFmtId="43" fontId="18" fillId="3" borderId="5" xfId="0" applyNumberFormat="1" applyFont="1" applyFill="1" applyBorder="1" applyAlignment="1">
      <alignment wrapText="1"/>
    </xf>
    <xf numFmtId="43" fontId="11" fillId="0" borderId="0" xfId="0" applyNumberFormat="1" applyFont="1"/>
    <xf numFmtId="0" fontId="18" fillId="0" borderId="4" xfId="0" applyFont="1" applyBorder="1" applyAlignment="1">
      <alignment wrapText="1"/>
    </xf>
    <xf numFmtId="165" fontId="7" fillId="0" borderId="4" xfId="0" applyNumberFormat="1" applyFont="1" applyBorder="1" applyAlignment="1">
      <alignment horizontal="left" wrapText="1"/>
    </xf>
    <xf numFmtId="43" fontId="7" fillId="0" borderId="5" xfId="0" applyNumberFormat="1" applyFont="1" applyBorder="1" applyAlignment="1">
      <alignment horizontal="right" wrapText="1"/>
    </xf>
    <xf numFmtId="43" fontId="7" fillId="0" borderId="13" xfId="0" applyNumberFormat="1" applyFont="1" applyBorder="1" applyAlignment="1">
      <alignment horizontal="right" wrapText="1"/>
    </xf>
    <xf numFmtId="0" fontId="8" fillId="0" borderId="3" xfId="0" applyFont="1" applyBorder="1" applyAlignment="1">
      <alignment wrapText="1"/>
    </xf>
    <xf numFmtId="164" fontId="8" fillId="0" borderId="0" xfId="1" applyFont="1"/>
    <xf numFmtId="166" fontId="8" fillId="0" borderId="0" xfId="0" applyNumberFormat="1" applyFont="1"/>
    <xf numFmtId="0" fontId="8" fillId="0" borderId="4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1" fillId="0" borderId="1" xfId="0" applyFont="1" applyBorder="1" applyAlignment="1">
      <alignment wrapText="1"/>
    </xf>
    <xf numFmtId="4" fontId="8" fillId="0" borderId="1" xfId="0" applyNumberFormat="1" applyFont="1" applyBorder="1"/>
    <xf numFmtId="0" fontId="8" fillId="0" borderId="1" xfId="0" applyFont="1" applyBorder="1"/>
    <xf numFmtId="167" fontId="8" fillId="0" borderId="1" xfId="0" applyNumberFormat="1" applyFont="1" applyBorder="1"/>
    <xf numFmtId="167" fontId="8" fillId="0" borderId="0" xfId="0" applyNumberFormat="1" applyFont="1"/>
    <xf numFmtId="43" fontId="8" fillId="0" borderId="1" xfId="0" applyNumberFormat="1" applyFont="1" applyBorder="1"/>
    <xf numFmtId="167" fontId="21" fillId="0" borderId="1" xfId="0" applyNumberFormat="1" applyFont="1" applyBorder="1"/>
    <xf numFmtId="167" fontId="21" fillId="0" borderId="0" xfId="0" applyNumberFormat="1" applyFont="1"/>
    <xf numFmtId="0" fontId="8" fillId="0" borderId="0" xfId="0" applyFont="1" applyAlignment="1">
      <alignment wrapText="1"/>
    </xf>
    <xf numFmtId="10" fontId="8" fillId="0" borderId="0" xfId="11" applyNumberFormat="1" applyFont="1"/>
    <xf numFmtId="0" fontId="18" fillId="0" borderId="0" xfId="3" applyFont="1" applyAlignment="1">
      <alignment horizontal="center" vertical="center"/>
    </xf>
    <xf numFmtId="1" fontId="19" fillId="0" borderId="5" xfId="3" applyNumberFormat="1" applyFont="1" applyBorder="1" applyAlignment="1" applyProtection="1">
      <alignment horizontal="center" vertical="center" wrapText="1"/>
      <protection locked="0"/>
    </xf>
    <xf numFmtId="2" fontId="19" fillId="0" borderId="5" xfId="3" applyNumberFormat="1" applyFont="1" applyBorder="1" applyAlignment="1">
      <alignment horizontal="center" vertical="center" wrapText="1"/>
    </xf>
    <xf numFmtId="0" fontId="13" fillId="0" borderId="5" xfId="3" applyFont="1" applyBorder="1" applyAlignment="1" applyProtection="1">
      <alignment horizontal="center" vertical="center" wrapText="1"/>
      <protection locked="0"/>
    </xf>
    <xf numFmtId="0" fontId="13" fillId="0" borderId="5" xfId="1" applyNumberFormat="1" applyFont="1" applyBorder="1" applyAlignment="1" applyProtection="1">
      <alignment horizontal="center" vertical="center" wrapText="1"/>
      <protection locked="0"/>
    </xf>
    <xf numFmtId="164" fontId="19" fillId="0" borderId="5" xfId="1" applyFont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1" applyNumberFormat="1" applyFont="1" applyFill="1" applyBorder="1" applyAlignment="1">
      <alignment horizontal="center" vertical="center" wrapText="1"/>
    </xf>
    <xf numFmtId="43" fontId="7" fillId="3" borderId="5" xfId="0" applyNumberFormat="1" applyFont="1" applyFill="1" applyBorder="1"/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0" fillId="4" borderId="15" xfId="0" applyFont="1" applyFill="1" applyBorder="1" applyAlignment="1">
      <alignment vertical="center" wrapText="1"/>
    </xf>
    <xf numFmtId="164" fontId="18" fillId="0" borderId="17" xfId="1" applyFont="1" applyBorder="1" applyAlignment="1">
      <alignment horizontal="right" vertical="center"/>
    </xf>
    <xf numFmtId="164" fontId="18" fillId="0" borderId="17" xfId="1" applyFont="1" applyBorder="1" applyAlignment="1">
      <alignment horizontal="right" vertical="center" wrapText="1"/>
    </xf>
    <xf numFmtId="164" fontId="10" fillId="4" borderId="17" xfId="1" applyFont="1" applyFill="1" applyBorder="1" applyAlignment="1">
      <alignment horizontal="right" vertical="center"/>
    </xf>
    <xf numFmtId="164" fontId="13" fillId="0" borderId="5" xfId="1" applyFont="1" applyBorder="1" applyAlignment="1" applyProtection="1">
      <alignment horizontal="center" vertical="center" wrapText="1"/>
      <protection locked="0"/>
    </xf>
    <xf numFmtId="1" fontId="19" fillId="0" borderId="11" xfId="3" applyNumberFormat="1" applyFont="1" applyBorder="1" applyAlignment="1" applyProtection="1">
      <alignment horizontal="center" vertical="center" wrapText="1"/>
      <protection locked="0"/>
    </xf>
    <xf numFmtId="0" fontId="18" fillId="0" borderId="5" xfId="13" applyFont="1" applyBorder="1" applyAlignment="1">
      <alignment horizontal="center"/>
    </xf>
    <xf numFmtId="0" fontId="7" fillId="0" borderId="5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1" fontId="19" fillId="0" borderId="0" xfId="3" applyNumberFormat="1" applyFont="1" applyAlignment="1" applyProtection="1">
      <alignment horizontal="center" vertical="center" wrapText="1"/>
      <protection locked="0"/>
    </xf>
    <xf numFmtId="164" fontId="18" fillId="0" borderId="0" xfId="1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top" wrapText="1"/>
    </xf>
    <xf numFmtId="164" fontId="18" fillId="0" borderId="5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5" xfId="13" applyFont="1" applyBorder="1" applyAlignment="1">
      <alignment horizontal="center" wrapText="1"/>
    </xf>
    <xf numFmtId="0" fontId="19" fillId="0" borderId="5" xfId="3" applyFont="1" applyBorder="1" applyAlignment="1">
      <alignment horizontal="center" vertical="center" wrapText="1"/>
    </xf>
    <xf numFmtId="0" fontId="19" fillId="0" borderId="5" xfId="3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left" wrapText="1"/>
    </xf>
    <xf numFmtId="43" fontId="18" fillId="3" borderId="7" xfId="0" applyNumberFormat="1" applyFont="1" applyFill="1" applyBorder="1" applyAlignment="1">
      <alignment horizontal="center" wrapText="1"/>
    </xf>
    <xf numFmtId="43" fontId="18" fillId="3" borderId="10" xfId="0" applyNumberFormat="1" applyFont="1" applyFill="1" applyBorder="1" applyAlignment="1">
      <alignment horizontal="center" wrapText="1"/>
    </xf>
    <xf numFmtId="43" fontId="18" fillId="3" borderId="6" xfId="0" applyNumberFormat="1" applyFont="1" applyFill="1" applyBorder="1" applyAlignment="1">
      <alignment horizont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 vertical="center" wrapText="1"/>
    </xf>
    <xf numFmtId="14" fontId="18" fillId="3" borderId="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" fontId="13" fillId="0" borderId="11" xfId="3" applyNumberFormat="1" applyFont="1" applyBorder="1" applyAlignment="1" applyProtection="1">
      <alignment horizontal="center" vertical="center" wrapText="1"/>
      <protection locked="0"/>
    </xf>
    <xf numFmtId="1" fontId="13" fillId="0" borderId="18" xfId="3" applyNumberFormat="1" applyFont="1" applyBorder="1" applyAlignment="1" applyProtection="1">
      <alignment horizontal="center" vertical="center" wrapText="1"/>
      <protection locked="0"/>
    </xf>
    <xf numFmtId="1" fontId="13" fillId="0" borderId="12" xfId="3" applyNumberFormat="1" applyFont="1" applyBorder="1" applyAlignment="1" applyProtection="1">
      <alignment horizontal="center" vertical="center" wrapText="1"/>
      <protection locked="0"/>
    </xf>
  </cellXfs>
  <cellStyles count="15">
    <cellStyle name="Comma" xfId="1" builtinId="3"/>
    <cellStyle name="Comma 2" xfId="7" xr:uid="{BCC652F2-FD50-4D6C-AA5F-5D06273A4E21}"/>
    <cellStyle name="Comma 3" xfId="10" xr:uid="{A417B489-CEEF-48CC-9659-E70A484818D5}"/>
    <cellStyle name="Comma 4" xfId="12" xr:uid="{1885C9EF-D99B-48CE-9FD5-3C77D45FC879}"/>
    <cellStyle name="Comma 4 2" xfId="14" xr:uid="{ABB90A66-3E81-47FB-B45B-4F9EB0FF3137}"/>
    <cellStyle name="Comma 4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122BDB1E-6359-4E1E-9D3E-9737F53BB430}"/>
    <cellStyle name="Normal 5" xfId="6" xr:uid="{34C37436-A419-4827-AC97-A47984F094BD}"/>
    <cellStyle name="Normal 5 2" xfId="9" xr:uid="{78797B95-AD5D-4D07-B2BC-7B786AB7D988}"/>
    <cellStyle name="Normal 6" xfId="8" xr:uid="{E794ECFA-0D76-4B91-86B8-F5DA4F05C664}"/>
    <cellStyle name="Normal 7" xfId="13" xr:uid="{7D2A70E6-C1CF-468A-BB9F-C3B3819BC696}"/>
    <cellStyle name="Percent" xfId="11" builtinId="5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Flatwise &amp; Unsold Inventory-style" pivot="0" count="4" xr9:uid="{00000000-0011-0000-FFFF-FFFF00000000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323021</xdr:colOff>
      <xdr:row>4</xdr:row>
      <xdr:rowOff>173935</xdr:rowOff>
    </xdr:from>
    <xdr:ext cx="190500" cy="26670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365434" y="1200978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654326</xdr:colOff>
      <xdr:row>8</xdr:row>
      <xdr:rowOff>124239</xdr:rowOff>
    </xdr:from>
    <xdr:ext cx="190500" cy="2667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38FC22F6-19D1-47E3-8011-7960AB147572}"/>
            </a:ext>
          </a:extLst>
        </xdr:cNvPr>
        <xdr:cNvSpPr txBox="1"/>
      </xdr:nvSpPr>
      <xdr:spPr>
        <a:xfrm>
          <a:off x="10618304" y="1913282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2"/>
  <sheetViews>
    <sheetView tabSelected="1" view="pageBreakPreview" zoomScale="106" zoomScaleNormal="106" zoomScaleSheetLayoutView="106" workbookViewId="0">
      <selection activeCell="D40" sqref="D40"/>
    </sheetView>
  </sheetViews>
  <sheetFormatPr defaultColWidth="12.625" defaultRowHeight="14.25" x14ac:dyDescent="0.2"/>
  <cols>
    <col min="1" max="2" width="3.5" style="40" customWidth="1"/>
    <col min="3" max="3" width="47.375" style="40" bestFit="1" customWidth="1"/>
    <col min="4" max="4" width="14.25" style="40" bestFit="1" customWidth="1"/>
    <col min="5" max="5" width="12.25" style="40" customWidth="1"/>
    <col min="6" max="6" width="11.75" style="40" customWidth="1"/>
    <col min="7" max="7" width="15.625" style="40" bestFit="1" customWidth="1"/>
    <col min="8" max="8" width="14.375" style="40" bestFit="1" customWidth="1"/>
    <col min="9" max="9" width="15.875" style="40" customWidth="1"/>
    <col min="10" max="10" width="7.625" style="40" customWidth="1"/>
    <col min="11" max="12" width="12.625" style="40" customWidth="1"/>
    <col min="13" max="13" width="11.75" style="40" customWidth="1"/>
    <col min="14" max="25" width="7.625" style="40" customWidth="1"/>
    <col min="26" max="16384" width="12.625" style="40"/>
  </cols>
  <sheetData>
    <row r="1" spans="1:25" s="51" customFormat="1" ht="41.25" customHeight="1" x14ac:dyDescent="0.2">
      <c r="A1" s="46"/>
      <c r="B1" s="47"/>
      <c r="C1" s="48" t="s">
        <v>0</v>
      </c>
      <c r="D1" s="49" t="s">
        <v>116</v>
      </c>
      <c r="E1" s="49" t="s">
        <v>61</v>
      </c>
      <c r="F1" s="49" t="s">
        <v>62</v>
      </c>
      <c r="G1" s="50" t="s">
        <v>63</v>
      </c>
      <c r="H1" s="14"/>
      <c r="I1" s="20"/>
      <c r="J1" s="21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16.5" x14ac:dyDescent="0.3">
      <c r="A2" s="52"/>
      <c r="B2" s="53"/>
      <c r="C2" s="54" t="s">
        <v>49</v>
      </c>
      <c r="D2" s="55">
        <f>'Land &amp; Rent Cost'!F7/10^7</f>
        <v>2.2044000000000001</v>
      </c>
      <c r="E2" s="55">
        <f t="shared" ref="E2:E9" si="0">F2-D2</f>
        <v>0</v>
      </c>
      <c r="F2" s="55">
        <f t="shared" ref="F2:F9" si="1">G2/10^7</f>
        <v>2.2044000000000001</v>
      </c>
      <c r="G2" s="56">
        <f>'Land &amp; Rent Cost'!E7</f>
        <v>22044000</v>
      </c>
      <c r="H2" s="29">
        <f t="shared" ref="H2:H9" si="2">F2/$F$10%</f>
        <v>12.485050251081249</v>
      </c>
      <c r="I2" s="1"/>
      <c r="J2" s="57"/>
    </row>
    <row r="3" spans="1:25" ht="16.5" x14ac:dyDescent="0.3">
      <c r="A3" s="62"/>
      <c r="B3" s="63"/>
      <c r="C3" s="58" t="s">
        <v>43</v>
      </c>
      <c r="D3" s="55">
        <v>1.25</v>
      </c>
      <c r="E3" s="55">
        <f t="shared" si="0"/>
        <v>9.5871280000000016</v>
      </c>
      <c r="F3" s="55">
        <f t="shared" si="1"/>
        <v>10.837128000000002</v>
      </c>
      <c r="G3" s="64">
        <f>'Construction Area'!F18</f>
        <v>108371280.00000001</v>
      </c>
      <c r="H3" s="29">
        <f t="shared" si="2"/>
        <v>61.378192550081494</v>
      </c>
      <c r="I3" s="90">
        <f>D3/F3</f>
        <v>0.11534421296860199</v>
      </c>
      <c r="J3" s="57"/>
    </row>
    <row r="4" spans="1:25" ht="16.5" x14ac:dyDescent="0.3">
      <c r="A4" s="62"/>
      <c r="B4" s="63"/>
      <c r="C4" s="65" t="s">
        <v>93</v>
      </c>
      <c r="D4" s="60">
        <v>0.72</v>
      </c>
      <c r="E4" s="60">
        <f t="shared" si="0"/>
        <v>0.48765689999999995</v>
      </c>
      <c r="F4" s="60">
        <f t="shared" si="1"/>
        <v>1.2076568999999999</v>
      </c>
      <c r="G4" s="66">
        <f>'Land &amp; Rent Cost'!J7</f>
        <v>12076569</v>
      </c>
      <c r="H4" s="30">
        <f t="shared" si="2"/>
        <v>6.8398008902944119</v>
      </c>
      <c r="I4" s="1"/>
      <c r="J4" s="57"/>
    </row>
    <row r="5" spans="1:25" ht="16.5" x14ac:dyDescent="0.3">
      <c r="A5" s="62"/>
      <c r="B5" s="63"/>
      <c r="C5" s="67" t="s">
        <v>1</v>
      </c>
      <c r="D5" s="122">
        <v>0</v>
      </c>
      <c r="E5" s="122">
        <f>F5+F6+F7-D5</f>
        <v>1.5820178999999999</v>
      </c>
      <c r="F5" s="55">
        <f t="shared" si="1"/>
        <v>0.54185640000000002</v>
      </c>
      <c r="G5" s="56">
        <f>ROUND(G3*5%,0)</f>
        <v>5418564</v>
      </c>
      <c r="H5" s="29">
        <f t="shared" si="2"/>
        <v>3.0689096275040741</v>
      </c>
      <c r="I5" s="1"/>
      <c r="J5" s="57"/>
    </row>
    <row r="6" spans="1:25" ht="16.5" x14ac:dyDescent="0.3">
      <c r="A6" s="62"/>
      <c r="B6" s="63"/>
      <c r="C6" s="59" t="s">
        <v>2</v>
      </c>
      <c r="D6" s="123"/>
      <c r="E6" s="123"/>
      <c r="F6" s="60">
        <f t="shared" si="1"/>
        <v>0.65022769999999996</v>
      </c>
      <c r="G6" s="61">
        <f>ROUND(G3*6%,0)</f>
        <v>6502277</v>
      </c>
      <c r="H6" s="29">
        <f t="shared" si="2"/>
        <v>3.6826916662787981</v>
      </c>
      <c r="I6" s="1"/>
      <c r="J6" s="57"/>
    </row>
    <row r="7" spans="1:25" ht="16.5" x14ac:dyDescent="0.3">
      <c r="A7" s="62"/>
      <c r="B7" s="63"/>
      <c r="C7" s="59" t="s">
        <v>3</v>
      </c>
      <c r="D7" s="124"/>
      <c r="E7" s="124"/>
      <c r="F7" s="60">
        <f t="shared" si="1"/>
        <v>0.3899338</v>
      </c>
      <c r="G7" s="61">
        <f>ROUND(G21*2%,0)</f>
        <v>3899338</v>
      </c>
      <c r="H7" s="29">
        <f t="shared" si="2"/>
        <v>2.2084662890560085</v>
      </c>
      <c r="I7" s="1"/>
      <c r="J7" s="57"/>
      <c r="K7" s="69"/>
    </row>
    <row r="8" spans="1:25" ht="16.5" x14ac:dyDescent="0.3">
      <c r="A8" s="52"/>
      <c r="B8" s="53"/>
      <c r="C8" s="70" t="s">
        <v>37</v>
      </c>
      <c r="D8" s="68">
        <v>0</v>
      </c>
      <c r="E8" s="60">
        <f t="shared" si="0"/>
        <v>1.5</v>
      </c>
      <c r="F8" s="60">
        <f t="shared" si="1"/>
        <v>1.5</v>
      </c>
      <c r="G8" s="61">
        <v>15000000</v>
      </c>
      <c r="H8" s="29">
        <f t="shared" si="2"/>
        <v>8.4955431757493525</v>
      </c>
      <c r="I8" s="1"/>
      <c r="J8" s="5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6.5" x14ac:dyDescent="0.3">
      <c r="A9" s="52"/>
      <c r="B9" s="53"/>
      <c r="C9" s="70" t="s">
        <v>72</v>
      </c>
      <c r="D9" s="68">
        <v>0</v>
      </c>
      <c r="E9" s="60">
        <f t="shared" si="0"/>
        <v>0.32511380000000001</v>
      </c>
      <c r="F9" s="60">
        <f t="shared" si="1"/>
        <v>0.32511380000000001</v>
      </c>
      <c r="G9" s="61">
        <f>ROUND(G3*3%,0)</f>
        <v>3251138</v>
      </c>
      <c r="H9" s="29">
        <f t="shared" si="2"/>
        <v>1.8413455499546265</v>
      </c>
      <c r="I9" s="1"/>
      <c r="J9" s="5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6.5" x14ac:dyDescent="0.3">
      <c r="A10" s="62"/>
      <c r="B10" s="63"/>
      <c r="C10" s="71" t="s">
        <v>4</v>
      </c>
      <c r="D10" s="72">
        <f>SUM(D2:D9)</f>
        <v>4.1744000000000003</v>
      </c>
      <c r="E10" s="72">
        <f>SUM(E2:E9)</f>
        <v>13.481916600000002</v>
      </c>
      <c r="F10" s="72">
        <f>SUM(F2:F9)</f>
        <v>17.6563166</v>
      </c>
      <c r="G10" s="73">
        <f>SUM(G2:G9)</f>
        <v>176563166</v>
      </c>
      <c r="H10" s="30">
        <f>SUM(H2:H9)</f>
        <v>100</v>
      </c>
      <c r="I10" s="1"/>
      <c r="J10" s="1"/>
    </row>
    <row r="11" spans="1:25" ht="15" x14ac:dyDescent="0.25">
      <c r="A11" s="2"/>
      <c r="B11" s="2"/>
      <c r="C11" s="74"/>
      <c r="D11" s="2"/>
      <c r="E11" s="2"/>
      <c r="F11" s="75"/>
      <c r="G11" s="75"/>
      <c r="H11" s="76"/>
      <c r="I11" s="1"/>
      <c r="J11" s="57"/>
    </row>
    <row r="12" spans="1:25" ht="15" x14ac:dyDescent="0.25">
      <c r="A12" s="2"/>
      <c r="B12" s="2"/>
      <c r="C12" s="74"/>
      <c r="D12" s="2"/>
      <c r="E12" s="2"/>
      <c r="F12" s="2"/>
      <c r="G12" s="75"/>
      <c r="H12" s="2"/>
      <c r="I12" s="1"/>
      <c r="J12" s="57"/>
    </row>
    <row r="13" spans="1:25" ht="33" x14ac:dyDescent="0.25">
      <c r="A13" s="2"/>
      <c r="B13" s="77"/>
      <c r="C13" s="42" t="s">
        <v>5</v>
      </c>
      <c r="D13" s="14" t="s">
        <v>73</v>
      </c>
      <c r="E13" s="14" t="s">
        <v>40</v>
      </c>
      <c r="F13" s="43" t="s">
        <v>59</v>
      </c>
      <c r="G13" s="43" t="s">
        <v>71</v>
      </c>
      <c r="H13" s="43" t="s">
        <v>58</v>
      </c>
      <c r="I13" s="43" t="s">
        <v>70</v>
      </c>
    </row>
    <row r="14" spans="1:25" ht="16.5" x14ac:dyDescent="0.25">
      <c r="A14" s="2"/>
      <c r="B14" s="77"/>
      <c r="C14" s="115" t="s">
        <v>109</v>
      </c>
      <c r="D14" s="116">
        <f>'Unsold Flat'!A10</f>
        <v>9</v>
      </c>
      <c r="E14" s="116">
        <f>'Unsold Flat'!E11</f>
        <v>4812.5800000000008</v>
      </c>
      <c r="F14" s="116">
        <v>17000</v>
      </c>
      <c r="G14" s="116">
        <f>F14*E14</f>
        <v>81813860.000000015</v>
      </c>
      <c r="H14" s="116">
        <v>0</v>
      </c>
      <c r="I14" s="116">
        <f>G14-H14</f>
        <v>81813860.000000015</v>
      </c>
    </row>
    <row r="15" spans="1:25" ht="16.5" x14ac:dyDescent="0.25">
      <c r="A15" s="2"/>
      <c r="B15" s="77"/>
      <c r="C15" s="115" t="s">
        <v>110</v>
      </c>
      <c r="D15" s="116">
        <f>'Unsold Flat'!A29</f>
        <v>1</v>
      </c>
      <c r="E15" s="116">
        <f>'Unsold Flat'!E30</f>
        <v>655.74</v>
      </c>
      <c r="F15" s="116">
        <v>20000</v>
      </c>
      <c r="G15" s="116">
        <f>F15*E15</f>
        <v>13114800</v>
      </c>
      <c r="H15" s="116">
        <v>0</v>
      </c>
      <c r="I15" s="116">
        <f t="shared" ref="I15:I20" si="3">G15-H15</f>
        <v>13114800</v>
      </c>
    </row>
    <row r="16" spans="1:25" ht="16.5" x14ac:dyDescent="0.25">
      <c r="A16" s="2"/>
      <c r="B16" s="77"/>
      <c r="C16" s="115" t="s">
        <v>111</v>
      </c>
      <c r="D16" s="116">
        <f>'Unsold Flat'!A21</f>
        <v>5</v>
      </c>
      <c r="E16" s="116">
        <f>'Unsold Flat'!E22</f>
        <v>2211.69</v>
      </c>
      <c r="F16" s="116">
        <v>35000</v>
      </c>
      <c r="G16" s="116">
        <f>F16*E16</f>
        <v>77409150</v>
      </c>
      <c r="H16" s="116">
        <v>0</v>
      </c>
      <c r="I16" s="116">
        <f t="shared" si="3"/>
        <v>77409150</v>
      </c>
    </row>
    <row r="17" spans="1:10" ht="16.5" x14ac:dyDescent="0.25">
      <c r="A17" s="2"/>
      <c r="B17" s="77"/>
      <c r="C17" s="115" t="s">
        <v>112</v>
      </c>
      <c r="D17" s="116">
        <f>'Land Owner'!A39</f>
        <v>1</v>
      </c>
      <c r="E17" s="116">
        <f>'Land Owner'!E40</f>
        <v>1025.92</v>
      </c>
      <c r="F17" s="116">
        <f t="shared" ref="F17" si="4">G17/E17</f>
        <v>13061.447286338114</v>
      </c>
      <c r="G17" s="116">
        <f>'Land Owner'!G40</f>
        <v>13400000</v>
      </c>
      <c r="H17" s="116">
        <f>'Land Owner'!H40</f>
        <v>9380000</v>
      </c>
      <c r="I17" s="116">
        <f t="shared" si="3"/>
        <v>4020000</v>
      </c>
    </row>
    <row r="18" spans="1:10" ht="16.5" x14ac:dyDescent="0.25">
      <c r="A18" s="2"/>
      <c r="B18" s="77"/>
      <c r="C18" s="115" t="s">
        <v>113</v>
      </c>
      <c r="D18" s="116">
        <f>'Land Owner'!A22</f>
        <v>8</v>
      </c>
      <c r="E18" s="116">
        <f>'Land Owner'!E23</f>
        <v>2716.94</v>
      </c>
      <c r="F18" s="116"/>
      <c r="G18" s="116">
        <f>'Land Owner'!G23</f>
        <v>8617100</v>
      </c>
      <c r="H18" s="116">
        <f>'Land Owner'!H23</f>
        <v>4408860</v>
      </c>
      <c r="I18" s="116">
        <f t="shared" si="3"/>
        <v>4208240</v>
      </c>
    </row>
    <row r="19" spans="1:10" ht="16.5" x14ac:dyDescent="0.25">
      <c r="A19" s="2"/>
      <c r="B19" s="77"/>
      <c r="C19" s="115" t="s">
        <v>114</v>
      </c>
      <c r="D19" s="116">
        <f>'Land Owner'!A30</f>
        <v>1</v>
      </c>
      <c r="E19" s="116">
        <f>'Land Owner'!E31</f>
        <v>125.72</v>
      </c>
      <c r="F19" s="116"/>
      <c r="G19" s="116">
        <f>'Land Owner'!G31</f>
        <v>612000</v>
      </c>
      <c r="H19" s="116">
        <f>'Land Owner'!H31</f>
        <v>292100</v>
      </c>
      <c r="I19" s="116">
        <f t="shared" si="3"/>
        <v>319900</v>
      </c>
    </row>
    <row r="20" spans="1:10" ht="16.5" x14ac:dyDescent="0.25">
      <c r="A20" s="2"/>
      <c r="B20" s="77"/>
      <c r="C20" s="115" t="s">
        <v>115</v>
      </c>
      <c r="D20" s="116">
        <f>'Land Owner'!A5</f>
        <v>4</v>
      </c>
      <c r="E20" s="116">
        <f>'Land Owner'!E6</f>
        <v>6879.7099999999991</v>
      </c>
      <c r="F20" s="116">
        <v>0</v>
      </c>
      <c r="G20" s="116">
        <v>0</v>
      </c>
      <c r="H20" s="116">
        <v>0</v>
      </c>
      <c r="I20" s="116">
        <f t="shared" si="3"/>
        <v>0</v>
      </c>
    </row>
    <row r="21" spans="1:10" ht="16.5" x14ac:dyDescent="0.3">
      <c r="A21" s="2"/>
      <c r="B21" s="77"/>
      <c r="C21" s="44" t="s">
        <v>6</v>
      </c>
      <c r="D21" s="27">
        <f>SUM(D14:D20)</f>
        <v>29</v>
      </c>
      <c r="E21" s="27">
        <f>SUM(E14:E20)</f>
        <v>18428.3</v>
      </c>
      <c r="F21" s="27"/>
      <c r="G21" s="27">
        <f>SUM(G14:G20)</f>
        <v>194966910</v>
      </c>
      <c r="H21" s="27">
        <f>SUM(H14:H20)</f>
        <v>14080960</v>
      </c>
      <c r="I21" s="27">
        <f>SUM(I14:I20)</f>
        <v>180885950</v>
      </c>
    </row>
    <row r="22" spans="1:10" ht="16.5" x14ac:dyDescent="0.3">
      <c r="A22" s="2"/>
      <c r="B22" s="77"/>
      <c r="C22" s="121" t="s">
        <v>34</v>
      </c>
      <c r="D22" s="121"/>
      <c r="E22" s="121"/>
      <c r="F22" s="121"/>
      <c r="G22" s="45">
        <f>G21/10^7</f>
        <v>19.496690999999998</v>
      </c>
      <c r="H22" s="45">
        <f t="shared" ref="H22:I22" si="5">H21/10^7</f>
        <v>1.408096</v>
      </c>
      <c r="I22" s="45">
        <f t="shared" si="5"/>
        <v>18.088595000000002</v>
      </c>
    </row>
    <row r="23" spans="1:10" ht="15" x14ac:dyDescent="0.25">
      <c r="A23" s="2"/>
      <c r="B23" s="2"/>
      <c r="C23" s="74"/>
      <c r="D23" s="2"/>
      <c r="E23" s="2"/>
      <c r="F23" s="1"/>
      <c r="G23" s="2"/>
      <c r="I23" s="1"/>
      <c r="J23" s="57"/>
    </row>
    <row r="24" spans="1:10" ht="15" x14ac:dyDescent="0.25">
      <c r="A24" s="2"/>
      <c r="B24" s="2"/>
      <c r="C24" s="78"/>
      <c r="D24" s="79"/>
      <c r="E24" s="80"/>
      <c r="F24" s="69"/>
      <c r="G24" s="1"/>
      <c r="H24" s="1"/>
    </row>
    <row r="25" spans="1:10" ht="16.5" x14ac:dyDescent="0.3">
      <c r="A25" s="2"/>
      <c r="B25" s="77"/>
      <c r="C25" s="81" t="s">
        <v>5</v>
      </c>
      <c r="D25" s="3" t="s">
        <v>7</v>
      </c>
      <c r="E25" s="4"/>
      <c r="G25" s="1"/>
      <c r="H25" s="1"/>
    </row>
    <row r="26" spans="1:10" ht="16.5" x14ac:dyDescent="0.25">
      <c r="A26" s="2"/>
      <c r="B26" s="77"/>
      <c r="C26" s="5" t="s">
        <v>8</v>
      </c>
      <c r="D26" s="82">
        <f>G22</f>
        <v>19.496690999999998</v>
      </c>
      <c r="E26" s="57"/>
      <c r="G26" s="1"/>
      <c r="H26" s="1"/>
    </row>
    <row r="27" spans="1:10" ht="16.5" x14ac:dyDescent="0.25">
      <c r="A27" s="2"/>
      <c r="B27" s="77"/>
      <c r="C27" s="6" t="s">
        <v>9</v>
      </c>
      <c r="D27" s="82">
        <f>F10</f>
        <v>17.6563166</v>
      </c>
      <c r="E27" s="57"/>
      <c r="G27" s="1"/>
      <c r="H27" s="1"/>
    </row>
    <row r="28" spans="1:10" ht="16.5" x14ac:dyDescent="0.25">
      <c r="A28" s="2"/>
      <c r="B28" s="77"/>
      <c r="C28" s="5" t="s">
        <v>10</v>
      </c>
      <c r="D28" s="82">
        <f>D26-D27</f>
        <v>1.8403743999999982</v>
      </c>
      <c r="E28" s="57"/>
      <c r="G28" s="1"/>
      <c r="H28" s="1"/>
    </row>
    <row r="29" spans="1:10" ht="15" x14ac:dyDescent="0.25">
      <c r="A29" s="2"/>
      <c r="B29" s="77"/>
      <c r="C29" s="81"/>
      <c r="D29" s="83"/>
      <c r="E29" s="2"/>
      <c r="G29" s="1"/>
      <c r="H29" s="1"/>
    </row>
    <row r="30" spans="1:10" ht="16.5" x14ac:dyDescent="0.25">
      <c r="A30" s="2"/>
      <c r="B30" s="77"/>
      <c r="C30" s="5" t="s">
        <v>11</v>
      </c>
      <c r="D30" s="83"/>
      <c r="E30" s="2"/>
      <c r="G30" s="1"/>
      <c r="H30" s="1"/>
    </row>
    <row r="31" spans="1:10" ht="16.5" x14ac:dyDescent="0.25">
      <c r="A31" s="2"/>
      <c r="B31" s="77"/>
      <c r="C31" s="6" t="s">
        <v>12</v>
      </c>
      <c r="D31" s="83">
        <f>ROUND(D28*0.3,2)</f>
        <v>0.55000000000000004</v>
      </c>
      <c r="E31" s="2"/>
      <c r="G31" s="1"/>
      <c r="H31" s="1"/>
    </row>
    <row r="32" spans="1:10" ht="16.5" x14ac:dyDescent="0.25">
      <c r="A32" s="2"/>
      <c r="B32" s="77"/>
      <c r="C32" s="5" t="s">
        <v>13</v>
      </c>
      <c r="D32" s="82">
        <f>D28-D31</f>
        <v>1.2903743999999981</v>
      </c>
      <c r="E32" s="57"/>
      <c r="G32" s="1"/>
      <c r="H32" s="1"/>
    </row>
    <row r="33" spans="1:10" ht="16.5" x14ac:dyDescent="0.25">
      <c r="A33" s="2"/>
      <c r="B33" s="77"/>
      <c r="C33" s="7" t="s">
        <v>117</v>
      </c>
      <c r="D33" s="84">
        <f>PV(8%,2,0,-D32)</f>
        <v>1.1062880658436196</v>
      </c>
      <c r="E33" s="85"/>
      <c r="G33" s="1"/>
      <c r="H33" s="1"/>
    </row>
    <row r="34" spans="1:10" ht="16.5" x14ac:dyDescent="0.25">
      <c r="A34" s="2"/>
      <c r="B34" s="77"/>
      <c r="C34" s="8" t="s">
        <v>14</v>
      </c>
      <c r="D34" s="83"/>
      <c r="E34" s="2"/>
      <c r="G34" s="1"/>
      <c r="H34" s="1"/>
    </row>
    <row r="35" spans="1:10" ht="16.5" x14ac:dyDescent="0.25">
      <c r="A35" s="2"/>
      <c r="B35" s="77"/>
      <c r="C35" s="7" t="s">
        <v>15</v>
      </c>
      <c r="D35" s="86">
        <f>D10</f>
        <v>4.1744000000000003</v>
      </c>
      <c r="E35" s="1"/>
      <c r="G35" s="1"/>
      <c r="H35" s="1"/>
    </row>
    <row r="36" spans="1:10" ht="16.5" x14ac:dyDescent="0.25">
      <c r="A36" s="2"/>
      <c r="B36" s="77"/>
      <c r="C36" s="7" t="s">
        <v>16</v>
      </c>
      <c r="D36" s="83"/>
      <c r="E36" s="2"/>
      <c r="G36" s="1"/>
      <c r="H36" s="1"/>
    </row>
    <row r="37" spans="1:10" ht="16.5" x14ac:dyDescent="0.25">
      <c r="A37" s="2"/>
      <c r="B37" s="77"/>
      <c r="C37" s="8" t="s">
        <v>17</v>
      </c>
      <c r="D37" s="86">
        <f>H22</f>
        <v>1.408096</v>
      </c>
      <c r="E37" s="1"/>
      <c r="G37" s="1"/>
      <c r="H37" s="1"/>
    </row>
    <row r="38" spans="1:10" ht="15" x14ac:dyDescent="0.25">
      <c r="A38" s="2"/>
      <c r="B38" s="77"/>
      <c r="C38" s="78"/>
      <c r="D38" s="83"/>
      <c r="E38" s="2"/>
      <c r="G38" s="1"/>
      <c r="H38" s="1"/>
    </row>
    <row r="39" spans="1:10" ht="16.5" x14ac:dyDescent="0.25">
      <c r="A39" s="2"/>
      <c r="B39" s="77"/>
      <c r="C39" s="7" t="s">
        <v>18</v>
      </c>
      <c r="D39" s="87">
        <f>D33+D35-D37</f>
        <v>3.8725920658436199</v>
      </c>
      <c r="E39" s="88"/>
      <c r="G39" s="1"/>
      <c r="H39" s="1"/>
    </row>
    <row r="40" spans="1:10" ht="16.5" x14ac:dyDescent="0.25">
      <c r="A40" s="2"/>
      <c r="B40" s="77"/>
      <c r="C40" s="8" t="s">
        <v>19</v>
      </c>
      <c r="D40" s="87">
        <f>D39*0.9</f>
        <v>3.4853328592592581</v>
      </c>
      <c r="E40" s="88"/>
      <c r="G40" s="1"/>
      <c r="H40" s="1"/>
    </row>
    <row r="41" spans="1:10" ht="16.5" x14ac:dyDescent="0.25">
      <c r="A41" s="2"/>
      <c r="B41" s="77"/>
      <c r="C41" s="7" t="s">
        <v>20</v>
      </c>
      <c r="D41" s="87">
        <f>D39*0.8</f>
        <v>3.0980736526748962</v>
      </c>
      <c r="E41" s="88"/>
      <c r="G41" s="1"/>
      <c r="H41" s="1"/>
    </row>
    <row r="42" spans="1:10" ht="15" x14ac:dyDescent="0.25">
      <c r="C42" s="89"/>
      <c r="I42" s="1"/>
      <c r="J42" s="57"/>
    </row>
    <row r="43" spans="1:10" ht="15" x14ac:dyDescent="0.25">
      <c r="C43" s="89"/>
      <c r="I43" s="1"/>
      <c r="J43" s="57"/>
    </row>
    <row r="44" spans="1:10" ht="15" x14ac:dyDescent="0.25">
      <c r="C44" s="89"/>
      <c r="I44" s="1"/>
      <c r="J44" s="57"/>
    </row>
    <row r="45" spans="1:10" ht="15" x14ac:dyDescent="0.25">
      <c r="C45" s="89"/>
      <c r="I45" s="1"/>
      <c r="J45" s="57"/>
    </row>
    <row r="46" spans="1:10" ht="15" x14ac:dyDescent="0.25">
      <c r="C46" s="89"/>
      <c r="I46" s="1"/>
      <c r="J46" s="57"/>
    </row>
    <row r="47" spans="1:10" ht="15" x14ac:dyDescent="0.25">
      <c r="C47" s="89"/>
      <c r="I47" s="1"/>
      <c r="J47" s="57"/>
    </row>
    <row r="48" spans="1:10" ht="15" x14ac:dyDescent="0.25">
      <c r="C48" s="89"/>
      <c r="I48" s="1"/>
      <c r="J48" s="57"/>
    </row>
    <row r="49" spans="3:10" ht="15" x14ac:dyDescent="0.25">
      <c r="C49" s="89"/>
      <c r="I49" s="1"/>
      <c r="J49" s="57"/>
    </row>
    <row r="50" spans="3:10" ht="15" x14ac:dyDescent="0.25">
      <c r="C50" s="89"/>
      <c r="I50" s="1"/>
      <c r="J50" s="57"/>
    </row>
    <row r="51" spans="3:10" ht="15" x14ac:dyDescent="0.25">
      <c r="C51" s="89"/>
      <c r="I51" s="1"/>
      <c r="J51" s="57"/>
    </row>
    <row r="52" spans="3:10" ht="15" x14ac:dyDescent="0.25">
      <c r="C52" s="89"/>
      <c r="I52" s="1"/>
      <c r="J52" s="57"/>
    </row>
    <row r="53" spans="3:10" ht="15" x14ac:dyDescent="0.25">
      <c r="C53" s="89"/>
      <c r="I53" s="1"/>
      <c r="J53" s="57"/>
    </row>
    <row r="54" spans="3:10" ht="15" x14ac:dyDescent="0.25">
      <c r="C54" s="89"/>
      <c r="I54" s="1"/>
      <c r="J54" s="57"/>
    </row>
    <row r="55" spans="3:10" ht="15" x14ac:dyDescent="0.25">
      <c r="C55" s="89"/>
      <c r="I55" s="1"/>
      <c r="J55" s="57"/>
    </row>
    <row r="56" spans="3:10" ht="15" x14ac:dyDescent="0.25">
      <c r="C56" s="89"/>
      <c r="I56" s="1"/>
      <c r="J56" s="57"/>
    </row>
    <row r="57" spans="3:10" ht="15" x14ac:dyDescent="0.25">
      <c r="C57" s="89"/>
      <c r="I57" s="1"/>
      <c r="J57" s="57"/>
    </row>
    <row r="58" spans="3:10" ht="15" x14ac:dyDescent="0.25">
      <c r="C58" s="89"/>
      <c r="I58" s="1"/>
      <c r="J58" s="57"/>
    </row>
    <row r="59" spans="3:10" ht="15" x14ac:dyDescent="0.25">
      <c r="C59" s="89"/>
      <c r="I59" s="1"/>
      <c r="J59" s="57"/>
    </row>
    <row r="60" spans="3:10" ht="15" x14ac:dyDescent="0.25">
      <c r="C60" s="89"/>
      <c r="I60" s="1"/>
      <c r="J60" s="57"/>
    </row>
    <row r="61" spans="3:10" ht="15" x14ac:dyDescent="0.25">
      <c r="C61" s="89"/>
      <c r="I61" s="1"/>
      <c r="J61" s="57"/>
    </row>
    <row r="62" spans="3:10" ht="15" x14ac:dyDescent="0.25">
      <c r="C62" s="89"/>
      <c r="I62" s="1"/>
      <c r="J62" s="57"/>
    </row>
    <row r="63" spans="3:10" ht="15" x14ac:dyDescent="0.25">
      <c r="C63" s="89"/>
      <c r="I63" s="1"/>
      <c r="J63" s="57"/>
    </row>
    <row r="64" spans="3:10" ht="15" x14ac:dyDescent="0.25">
      <c r="C64" s="89"/>
      <c r="I64" s="1"/>
      <c r="J64" s="57"/>
    </row>
    <row r="65" spans="3:10" ht="15" x14ac:dyDescent="0.25">
      <c r="C65" s="89"/>
      <c r="I65" s="1"/>
      <c r="J65" s="57"/>
    </row>
    <row r="66" spans="3:10" ht="15" x14ac:dyDescent="0.25">
      <c r="C66" s="89"/>
      <c r="I66" s="1"/>
      <c r="J66" s="57"/>
    </row>
    <row r="67" spans="3:10" ht="15" x14ac:dyDescent="0.25">
      <c r="C67" s="89"/>
      <c r="I67" s="1"/>
      <c r="J67" s="57"/>
    </row>
    <row r="68" spans="3:10" ht="15" x14ac:dyDescent="0.25">
      <c r="C68" s="89"/>
      <c r="I68" s="1"/>
      <c r="J68" s="57"/>
    </row>
    <row r="69" spans="3:10" ht="15" x14ac:dyDescent="0.25">
      <c r="C69" s="89"/>
      <c r="I69" s="1"/>
      <c r="J69" s="57"/>
    </row>
    <row r="70" spans="3:10" ht="15" x14ac:dyDescent="0.25">
      <c r="C70" s="89"/>
      <c r="I70" s="1"/>
      <c r="J70" s="57"/>
    </row>
    <row r="71" spans="3:10" ht="15" x14ac:dyDescent="0.25">
      <c r="C71" s="89"/>
      <c r="I71" s="1"/>
      <c r="J71" s="57"/>
    </row>
    <row r="72" spans="3:10" ht="15" x14ac:dyDescent="0.25">
      <c r="C72" s="89"/>
      <c r="I72" s="1"/>
      <c r="J72" s="57"/>
    </row>
    <row r="73" spans="3:10" ht="15" x14ac:dyDescent="0.25">
      <c r="C73" s="89"/>
      <c r="I73" s="1"/>
      <c r="J73" s="57"/>
    </row>
    <row r="74" spans="3:10" ht="15" x14ac:dyDescent="0.25">
      <c r="C74" s="89"/>
      <c r="I74" s="1"/>
      <c r="J74" s="57"/>
    </row>
    <row r="75" spans="3:10" ht="15" x14ac:dyDescent="0.25">
      <c r="C75" s="89"/>
      <c r="I75" s="1"/>
      <c r="J75" s="57"/>
    </row>
    <row r="76" spans="3:10" ht="15" x14ac:dyDescent="0.25">
      <c r="C76" s="89"/>
      <c r="I76" s="1"/>
      <c r="J76" s="57"/>
    </row>
    <row r="77" spans="3:10" ht="15" x14ac:dyDescent="0.25">
      <c r="C77" s="89"/>
      <c r="I77" s="1"/>
      <c r="J77" s="57"/>
    </row>
    <row r="78" spans="3:10" ht="15" x14ac:dyDescent="0.25">
      <c r="C78" s="89"/>
      <c r="I78" s="1"/>
      <c r="J78" s="57"/>
    </row>
    <row r="79" spans="3:10" ht="15" x14ac:dyDescent="0.25">
      <c r="C79" s="89"/>
      <c r="I79" s="1"/>
      <c r="J79" s="57"/>
    </row>
    <row r="80" spans="3:10" ht="15" x14ac:dyDescent="0.25">
      <c r="C80" s="89"/>
      <c r="I80" s="1"/>
      <c r="J80" s="57"/>
    </row>
    <row r="81" spans="3:10" ht="15" x14ac:dyDescent="0.25">
      <c r="C81" s="89"/>
      <c r="I81" s="1"/>
      <c r="J81" s="57"/>
    </row>
    <row r="82" spans="3:10" ht="15" x14ac:dyDescent="0.25">
      <c r="C82" s="89"/>
      <c r="I82" s="1"/>
      <c r="J82" s="57"/>
    </row>
    <row r="83" spans="3:10" ht="15" x14ac:dyDescent="0.25">
      <c r="C83" s="89"/>
      <c r="I83" s="1"/>
      <c r="J83" s="57"/>
    </row>
    <row r="84" spans="3:10" ht="15" x14ac:dyDescent="0.25">
      <c r="C84" s="89"/>
      <c r="I84" s="1"/>
      <c r="J84" s="57"/>
    </row>
    <row r="85" spans="3:10" ht="15" x14ac:dyDescent="0.25">
      <c r="C85" s="89"/>
      <c r="I85" s="1"/>
      <c r="J85" s="57"/>
    </row>
    <row r="86" spans="3:10" ht="15" x14ac:dyDescent="0.25">
      <c r="C86" s="89"/>
      <c r="I86" s="1"/>
      <c r="J86" s="57"/>
    </row>
    <row r="87" spans="3:10" ht="15" x14ac:dyDescent="0.25">
      <c r="C87" s="89"/>
      <c r="I87" s="1"/>
      <c r="J87" s="57"/>
    </row>
    <row r="88" spans="3:10" ht="15" x14ac:dyDescent="0.25">
      <c r="C88" s="89"/>
      <c r="I88" s="1"/>
      <c r="J88" s="57"/>
    </row>
    <row r="89" spans="3:10" ht="15" x14ac:dyDescent="0.25">
      <c r="C89" s="89"/>
      <c r="I89" s="1"/>
      <c r="J89" s="57"/>
    </row>
    <row r="90" spans="3:10" ht="15" x14ac:dyDescent="0.25">
      <c r="C90" s="89"/>
      <c r="I90" s="1"/>
      <c r="J90" s="57"/>
    </row>
    <row r="91" spans="3:10" ht="15" x14ac:dyDescent="0.25">
      <c r="C91" s="89"/>
      <c r="I91" s="1"/>
      <c r="J91" s="57"/>
    </row>
    <row r="92" spans="3:10" ht="15" x14ac:dyDescent="0.25">
      <c r="C92" s="89"/>
      <c r="I92" s="1"/>
      <c r="J92" s="57"/>
    </row>
    <row r="93" spans="3:10" ht="15" x14ac:dyDescent="0.25">
      <c r="C93" s="89"/>
      <c r="I93" s="1"/>
      <c r="J93" s="57"/>
    </row>
    <row r="94" spans="3:10" ht="15" x14ac:dyDescent="0.25">
      <c r="C94" s="89"/>
      <c r="I94" s="1"/>
      <c r="J94" s="57"/>
    </row>
    <row r="95" spans="3:10" ht="15" x14ac:dyDescent="0.25">
      <c r="C95" s="89"/>
      <c r="I95" s="1"/>
      <c r="J95" s="57"/>
    </row>
    <row r="96" spans="3:10" ht="15" x14ac:dyDescent="0.25">
      <c r="C96" s="89"/>
      <c r="I96" s="1"/>
      <c r="J96" s="57"/>
    </row>
    <row r="97" spans="3:10" ht="15" x14ac:dyDescent="0.25">
      <c r="C97" s="89"/>
      <c r="I97" s="1"/>
      <c r="J97" s="57"/>
    </row>
    <row r="98" spans="3:10" ht="15" x14ac:dyDescent="0.25">
      <c r="C98" s="89"/>
      <c r="I98" s="1"/>
      <c r="J98" s="57"/>
    </row>
    <row r="99" spans="3:10" ht="15" x14ac:dyDescent="0.25">
      <c r="C99" s="89"/>
      <c r="I99" s="1"/>
      <c r="J99" s="57"/>
    </row>
    <row r="100" spans="3:10" ht="15" x14ac:dyDescent="0.25">
      <c r="C100" s="89"/>
      <c r="I100" s="1"/>
      <c r="J100" s="57"/>
    </row>
    <row r="101" spans="3:10" ht="15" x14ac:dyDescent="0.25">
      <c r="C101" s="89"/>
      <c r="I101" s="1"/>
      <c r="J101" s="57"/>
    </row>
    <row r="102" spans="3:10" ht="15" x14ac:dyDescent="0.25">
      <c r="C102" s="89"/>
      <c r="I102" s="1"/>
      <c r="J102" s="57"/>
    </row>
    <row r="103" spans="3:10" ht="15" x14ac:dyDescent="0.25">
      <c r="C103" s="89"/>
      <c r="I103" s="1"/>
      <c r="J103" s="57"/>
    </row>
    <row r="104" spans="3:10" ht="15" x14ac:dyDescent="0.25">
      <c r="C104" s="89"/>
      <c r="I104" s="1"/>
      <c r="J104" s="57"/>
    </row>
    <row r="105" spans="3:10" ht="15" x14ac:dyDescent="0.25">
      <c r="C105" s="89"/>
      <c r="I105" s="1"/>
      <c r="J105" s="57"/>
    </row>
    <row r="106" spans="3:10" ht="15" x14ac:dyDescent="0.25">
      <c r="C106" s="89"/>
      <c r="I106" s="1"/>
      <c r="J106" s="57"/>
    </row>
    <row r="107" spans="3:10" ht="15" x14ac:dyDescent="0.25">
      <c r="C107" s="89"/>
      <c r="I107" s="1"/>
      <c r="J107" s="57"/>
    </row>
    <row r="108" spans="3:10" ht="15" x14ac:dyDescent="0.25">
      <c r="C108" s="89"/>
      <c r="I108" s="1"/>
      <c r="J108" s="57"/>
    </row>
    <row r="109" spans="3:10" ht="15" x14ac:dyDescent="0.25">
      <c r="C109" s="89"/>
      <c r="I109" s="1"/>
      <c r="J109" s="57"/>
    </row>
    <row r="110" spans="3:10" ht="15" x14ac:dyDescent="0.25">
      <c r="C110" s="89"/>
      <c r="I110" s="1"/>
      <c r="J110" s="57"/>
    </row>
    <row r="111" spans="3:10" ht="15" x14ac:dyDescent="0.25">
      <c r="C111" s="89"/>
      <c r="I111" s="1"/>
      <c r="J111" s="57"/>
    </row>
    <row r="112" spans="3:10" ht="15" x14ac:dyDescent="0.25">
      <c r="C112" s="89"/>
      <c r="I112" s="1"/>
      <c r="J112" s="57"/>
    </row>
    <row r="113" spans="3:10" ht="15" x14ac:dyDescent="0.25">
      <c r="C113" s="89"/>
      <c r="I113" s="1"/>
      <c r="J113" s="57"/>
    </row>
    <row r="114" spans="3:10" ht="15" x14ac:dyDescent="0.25">
      <c r="C114" s="89"/>
      <c r="I114" s="1"/>
      <c r="J114" s="57"/>
    </row>
    <row r="115" spans="3:10" ht="15" x14ac:dyDescent="0.25">
      <c r="C115" s="89"/>
      <c r="I115" s="1"/>
      <c r="J115" s="57"/>
    </row>
    <row r="116" spans="3:10" ht="15" x14ac:dyDescent="0.25">
      <c r="C116" s="89"/>
      <c r="I116" s="1"/>
      <c r="J116" s="57"/>
    </row>
    <row r="117" spans="3:10" ht="15" x14ac:dyDescent="0.25">
      <c r="C117" s="89"/>
      <c r="I117" s="1"/>
      <c r="J117" s="57"/>
    </row>
    <row r="118" spans="3:10" ht="15" x14ac:dyDescent="0.25">
      <c r="C118" s="89"/>
      <c r="I118" s="1"/>
      <c r="J118" s="57"/>
    </row>
    <row r="119" spans="3:10" ht="15" x14ac:dyDescent="0.25">
      <c r="C119" s="89"/>
      <c r="I119" s="1"/>
      <c r="J119" s="57"/>
    </row>
    <row r="120" spans="3:10" ht="15" x14ac:dyDescent="0.25">
      <c r="C120" s="89"/>
      <c r="I120" s="1"/>
      <c r="J120" s="57"/>
    </row>
    <row r="121" spans="3:10" ht="15" x14ac:dyDescent="0.25">
      <c r="C121" s="89"/>
      <c r="I121" s="1"/>
      <c r="J121" s="57"/>
    </row>
    <row r="122" spans="3:10" ht="15" x14ac:dyDescent="0.25">
      <c r="C122" s="89"/>
      <c r="I122" s="1"/>
      <c r="J122" s="57"/>
    </row>
    <row r="123" spans="3:10" ht="15" x14ac:dyDescent="0.25">
      <c r="C123" s="89"/>
      <c r="I123" s="1"/>
      <c r="J123" s="57"/>
    </row>
    <row r="124" spans="3:10" ht="15" x14ac:dyDescent="0.25">
      <c r="C124" s="89"/>
      <c r="I124" s="1"/>
      <c r="J124" s="57"/>
    </row>
    <row r="125" spans="3:10" ht="15" x14ac:dyDescent="0.25">
      <c r="C125" s="89"/>
      <c r="I125" s="1"/>
      <c r="J125" s="57"/>
    </row>
    <row r="126" spans="3:10" ht="15" x14ac:dyDescent="0.25">
      <c r="C126" s="89"/>
      <c r="I126" s="1"/>
      <c r="J126" s="57"/>
    </row>
    <row r="127" spans="3:10" ht="15" x14ac:dyDescent="0.25">
      <c r="C127" s="89"/>
      <c r="I127" s="1"/>
      <c r="J127" s="57"/>
    </row>
    <row r="128" spans="3:10" ht="15" x14ac:dyDescent="0.25">
      <c r="C128" s="89"/>
      <c r="I128" s="1"/>
      <c r="J128" s="57"/>
    </row>
    <row r="129" spans="3:10" ht="15" x14ac:dyDescent="0.25">
      <c r="C129" s="89"/>
      <c r="I129" s="1"/>
      <c r="J129" s="57"/>
    </row>
    <row r="130" spans="3:10" ht="15" x14ac:dyDescent="0.25">
      <c r="C130" s="89"/>
      <c r="I130" s="1"/>
      <c r="J130" s="57"/>
    </row>
    <row r="131" spans="3:10" ht="15" x14ac:dyDescent="0.25">
      <c r="C131" s="89"/>
      <c r="I131" s="1"/>
      <c r="J131" s="57"/>
    </row>
    <row r="132" spans="3:10" ht="15" x14ac:dyDescent="0.25">
      <c r="C132" s="89"/>
      <c r="I132" s="1"/>
      <c r="J132" s="57"/>
    </row>
    <row r="133" spans="3:10" ht="15" x14ac:dyDescent="0.25">
      <c r="C133" s="89"/>
      <c r="I133" s="1"/>
      <c r="J133" s="57"/>
    </row>
    <row r="134" spans="3:10" ht="15" x14ac:dyDescent="0.25">
      <c r="C134" s="89"/>
      <c r="I134" s="1"/>
      <c r="J134" s="57"/>
    </row>
    <row r="135" spans="3:10" ht="15" x14ac:dyDescent="0.25">
      <c r="C135" s="89"/>
      <c r="I135" s="1"/>
      <c r="J135" s="57"/>
    </row>
    <row r="136" spans="3:10" ht="15" x14ac:dyDescent="0.25">
      <c r="C136" s="89"/>
      <c r="I136" s="1"/>
      <c r="J136" s="57"/>
    </row>
    <row r="137" spans="3:10" ht="15" x14ac:dyDescent="0.25">
      <c r="C137" s="89"/>
      <c r="I137" s="1"/>
      <c r="J137" s="57"/>
    </row>
    <row r="138" spans="3:10" ht="15" x14ac:dyDescent="0.25">
      <c r="C138" s="89"/>
      <c r="I138" s="1"/>
      <c r="J138" s="57"/>
    </row>
    <row r="139" spans="3:10" ht="15" x14ac:dyDescent="0.25">
      <c r="C139" s="89"/>
      <c r="I139" s="1"/>
      <c r="J139" s="57"/>
    </row>
    <row r="140" spans="3:10" ht="15" x14ac:dyDescent="0.25">
      <c r="C140" s="89"/>
      <c r="I140" s="1"/>
      <c r="J140" s="57"/>
    </row>
    <row r="141" spans="3:10" ht="15" x14ac:dyDescent="0.25">
      <c r="C141" s="89"/>
      <c r="I141" s="1"/>
      <c r="J141" s="57"/>
    </row>
    <row r="142" spans="3:10" ht="15" x14ac:dyDescent="0.25">
      <c r="C142" s="89"/>
      <c r="I142" s="1"/>
      <c r="J142" s="57"/>
    </row>
    <row r="143" spans="3:10" ht="15" x14ac:dyDescent="0.25">
      <c r="C143" s="89"/>
      <c r="I143" s="1"/>
      <c r="J143" s="57"/>
    </row>
    <row r="144" spans="3:10" ht="15" x14ac:dyDescent="0.25">
      <c r="C144" s="89"/>
      <c r="I144" s="1"/>
      <c r="J144" s="57"/>
    </row>
    <row r="145" spans="3:10" ht="15" x14ac:dyDescent="0.25">
      <c r="C145" s="89"/>
      <c r="I145" s="1"/>
      <c r="J145" s="57"/>
    </row>
    <row r="146" spans="3:10" ht="15" x14ac:dyDescent="0.25">
      <c r="C146" s="89"/>
      <c r="I146" s="1"/>
      <c r="J146" s="57"/>
    </row>
    <row r="147" spans="3:10" ht="15" x14ac:dyDescent="0.25">
      <c r="C147" s="89"/>
      <c r="I147" s="1"/>
      <c r="J147" s="57"/>
    </row>
    <row r="148" spans="3:10" ht="15" x14ac:dyDescent="0.25">
      <c r="C148" s="89"/>
      <c r="I148" s="1"/>
      <c r="J148" s="57"/>
    </row>
    <row r="149" spans="3:10" ht="15" x14ac:dyDescent="0.25">
      <c r="C149" s="89"/>
      <c r="I149" s="1"/>
      <c r="J149" s="57"/>
    </row>
    <row r="150" spans="3:10" ht="15" x14ac:dyDescent="0.25">
      <c r="C150" s="89"/>
      <c r="I150" s="1"/>
      <c r="J150" s="57"/>
    </row>
    <row r="151" spans="3:10" ht="15" x14ac:dyDescent="0.25">
      <c r="C151" s="89"/>
      <c r="I151" s="1"/>
      <c r="J151" s="57"/>
    </row>
    <row r="152" spans="3:10" ht="15" x14ac:dyDescent="0.25">
      <c r="C152" s="89"/>
      <c r="I152" s="1"/>
      <c r="J152" s="57"/>
    </row>
    <row r="153" spans="3:10" ht="15" x14ac:dyDescent="0.25">
      <c r="C153" s="89"/>
      <c r="I153" s="1"/>
      <c r="J153" s="57"/>
    </row>
    <row r="154" spans="3:10" ht="15" x14ac:dyDescent="0.25">
      <c r="C154" s="89"/>
      <c r="I154" s="1"/>
      <c r="J154" s="57"/>
    </row>
    <row r="155" spans="3:10" ht="15" x14ac:dyDescent="0.25">
      <c r="C155" s="89"/>
      <c r="I155" s="1"/>
      <c r="J155" s="57"/>
    </row>
    <row r="156" spans="3:10" ht="15" x14ac:dyDescent="0.25">
      <c r="C156" s="89"/>
      <c r="I156" s="1"/>
      <c r="J156" s="57"/>
    </row>
    <row r="157" spans="3:10" ht="15" x14ac:dyDescent="0.25">
      <c r="C157" s="89"/>
      <c r="I157" s="1"/>
      <c r="J157" s="57"/>
    </row>
    <row r="158" spans="3:10" ht="15" x14ac:dyDescent="0.25">
      <c r="C158" s="89"/>
      <c r="I158" s="1"/>
      <c r="J158" s="57"/>
    </row>
    <row r="159" spans="3:10" ht="15" x14ac:dyDescent="0.25">
      <c r="C159" s="89"/>
      <c r="I159" s="1"/>
      <c r="J159" s="57"/>
    </row>
    <row r="160" spans="3:10" ht="15" x14ac:dyDescent="0.25">
      <c r="C160" s="89"/>
      <c r="I160" s="1"/>
      <c r="J160" s="57"/>
    </row>
    <row r="161" spans="3:10" ht="15" x14ac:dyDescent="0.25">
      <c r="C161" s="89"/>
      <c r="I161" s="1"/>
      <c r="J161" s="57"/>
    </row>
    <row r="162" spans="3:10" ht="15" x14ac:dyDescent="0.25">
      <c r="C162" s="89"/>
      <c r="I162" s="1"/>
      <c r="J162" s="57"/>
    </row>
    <row r="163" spans="3:10" ht="15" x14ac:dyDescent="0.25">
      <c r="C163" s="89"/>
      <c r="I163" s="1"/>
      <c r="J163" s="57"/>
    </row>
    <row r="164" spans="3:10" ht="15" x14ac:dyDescent="0.25">
      <c r="C164" s="89"/>
      <c r="I164" s="1"/>
      <c r="J164" s="57"/>
    </row>
    <row r="165" spans="3:10" ht="15" x14ac:dyDescent="0.25">
      <c r="C165" s="89"/>
      <c r="I165" s="1"/>
      <c r="J165" s="57"/>
    </row>
    <row r="166" spans="3:10" ht="15" x14ac:dyDescent="0.25">
      <c r="C166" s="89"/>
      <c r="I166" s="1"/>
      <c r="J166" s="57"/>
    </row>
    <row r="167" spans="3:10" ht="15" x14ac:dyDescent="0.25">
      <c r="C167" s="89"/>
      <c r="I167" s="1"/>
      <c r="J167" s="57"/>
    </row>
    <row r="168" spans="3:10" ht="15" x14ac:dyDescent="0.25">
      <c r="C168" s="89"/>
      <c r="I168" s="1"/>
      <c r="J168" s="57"/>
    </row>
    <row r="169" spans="3:10" ht="15" x14ac:dyDescent="0.25">
      <c r="C169" s="89"/>
      <c r="I169" s="1"/>
      <c r="J169" s="57"/>
    </row>
    <row r="170" spans="3:10" ht="15" x14ac:dyDescent="0.25">
      <c r="C170" s="89"/>
      <c r="I170" s="1"/>
      <c r="J170" s="57"/>
    </row>
    <row r="171" spans="3:10" ht="15" x14ac:dyDescent="0.25">
      <c r="C171" s="89"/>
      <c r="I171" s="1"/>
      <c r="J171" s="57"/>
    </row>
    <row r="172" spans="3:10" ht="15" x14ac:dyDescent="0.25">
      <c r="C172" s="89"/>
      <c r="I172" s="1"/>
      <c r="J172" s="57"/>
    </row>
    <row r="173" spans="3:10" ht="15" x14ac:dyDescent="0.25">
      <c r="C173" s="89"/>
      <c r="I173" s="1"/>
      <c r="J173" s="57"/>
    </row>
    <row r="174" spans="3:10" ht="15" x14ac:dyDescent="0.25">
      <c r="C174" s="89"/>
      <c r="I174" s="1"/>
      <c r="J174" s="57"/>
    </row>
    <row r="175" spans="3:10" ht="15" x14ac:dyDescent="0.25">
      <c r="C175" s="89"/>
      <c r="I175" s="1"/>
      <c r="J175" s="57"/>
    </row>
    <row r="176" spans="3:10" ht="15" x14ac:dyDescent="0.25">
      <c r="C176" s="89"/>
      <c r="I176" s="1"/>
      <c r="J176" s="57"/>
    </row>
    <row r="177" spans="3:10" ht="15" x14ac:dyDescent="0.25">
      <c r="C177" s="89"/>
      <c r="I177" s="1"/>
      <c r="J177" s="57"/>
    </row>
    <row r="178" spans="3:10" ht="15" x14ac:dyDescent="0.25">
      <c r="C178" s="89"/>
      <c r="I178" s="1"/>
      <c r="J178" s="57"/>
    </row>
    <row r="179" spans="3:10" ht="15" x14ac:dyDescent="0.25">
      <c r="C179" s="89"/>
      <c r="I179" s="1"/>
      <c r="J179" s="57"/>
    </row>
    <row r="180" spans="3:10" ht="15" x14ac:dyDescent="0.25">
      <c r="C180" s="89"/>
      <c r="I180" s="1"/>
      <c r="J180" s="57"/>
    </row>
    <row r="181" spans="3:10" ht="15" x14ac:dyDescent="0.25">
      <c r="C181" s="89"/>
      <c r="I181" s="1"/>
      <c r="J181" s="57"/>
    </row>
    <row r="182" spans="3:10" ht="15" x14ac:dyDescent="0.25">
      <c r="C182" s="89"/>
      <c r="I182" s="1"/>
      <c r="J182" s="57"/>
    </row>
    <row r="183" spans="3:10" ht="15" x14ac:dyDescent="0.25">
      <c r="C183" s="89"/>
      <c r="I183" s="1"/>
      <c r="J183" s="57"/>
    </row>
    <row r="184" spans="3:10" ht="15" x14ac:dyDescent="0.25">
      <c r="C184" s="89"/>
      <c r="I184" s="1"/>
      <c r="J184" s="57"/>
    </row>
    <row r="185" spans="3:10" ht="15" x14ac:dyDescent="0.25">
      <c r="C185" s="89"/>
      <c r="I185" s="1"/>
      <c r="J185" s="57"/>
    </row>
    <row r="186" spans="3:10" ht="15" x14ac:dyDescent="0.25">
      <c r="C186" s="89"/>
      <c r="I186" s="1"/>
      <c r="J186" s="57"/>
    </row>
    <row r="187" spans="3:10" ht="15" x14ac:dyDescent="0.25">
      <c r="C187" s="89"/>
      <c r="I187" s="1"/>
      <c r="J187" s="57"/>
    </row>
    <row r="188" spans="3:10" ht="15" x14ac:dyDescent="0.25">
      <c r="C188" s="89"/>
      <c r="I188" s="1"/>
      <c r="J188" s="57"/>
    </row>
    <row r="189" spans="3:10" ht="15" x14ac:dyDescent="0.25">
      <c r="C189" s="89"/>
      <c r="I189" s="1"/>
      <c r="J189" s="57"/>
    </row>
    <row r="190" spans="3:10" ht="15" x14ac:dyDescent="0.25">
      <c r="C190" s="89"/>
      <c r="I190" s="1"/>
      <c r="J190" s="57"/>
    </row>
    <row r="191" spans="3:10" ht="15" x14ac:dyDescent="0.25">
      <c r="C191" s="89"/>
      <c r="I191" s="1"/>
      <c r="J191" s="57"/>
    </row>
    <row r="192" spans="3:10" ht="15" x14ac:dyDescent="0.25">
      <c r="C192" s="89"/>
      <c r="I192" s="1"/>
      <c r="J192" s="57"/>
    </row>
    <row r="193" spans="3:10" ht="15" x14ac:dyDescent="0.25">
      <c r="C193" s="89"/>
      <c r="I193" s="1"/>
      <c r="J193" s="57"/>
    </row>
    <row r="194" spans="3:10" ht="15" x14ac:dyDescent="0.25">
      <c r="C194" s="89"/>
      <c r="I194" s="1"/>
      <c r="J194" s="57"/>
    </row>
    <row r="195" spans="3:10" ht="15" x14ac:dyDescent="0.25">
      <c r="C195" s="89"/>
      <c r="I195" s="1"/>
      <c r="J195" s="57"/>
    </row>
    <row r="196" spans="3:10" ht="15" x14ac:dyDescent="0.25">
      <c r="C196" s="89"/>
      <c r="I196" s="1"/>
      <c r="J196" s="57"/>
    </row>
    <row r="197" spans="3:10" ht="15" x14ac:dyDescent="0.25">
      <c r="C197" s="89"/>
      <c r="I197" s="1"/>
      <c r="J197" s="57"/>
    </row>
    <row r="198" spans="3:10" ht="15" x14ac:dyDescent="0.25">
      <c r="C198" s="89"/>
      <c r="I198" s="1"/>
      <c r="J198" s="57"/>
    </row>
    <row r="199" spans="3:10" ht="15" x14ac:dyDescent="0.25">
      <c r="C199" s="89"/>
      <c r="I199" s="1"/>
      <c r="J199" s="57"/>
    </row>
    <row r="200" spans="3:10" ht="15" x14ac:dyDescent="0.25">
      <c r="C200" s="89"/>
      <c r="I200" s="1"/>
      <c r="J200" s="57"/>
    </row>
    <row r="201" spans="3:10" ht="15" x14ac:dyDescent="0.25">
      <c r="C201" s="89"/>
      <c r="I201" s="1"/>
      <c r="J201" s="57"/>
    </row>
    <row r="202" spans="3:10" ht="15" x14ac:dyDescent="0.25">
      <c r="C202" s="89"/>
      <c r="I202" s="1"/>
      <c r="J202" s="57"/>
    </row>
    <row r="203" spans="3:10" ht="15" x14ac:dyDescent="0.25">
      <c r="C203" s="89"/>
      <c r="I203" s="1"/>
      <c r="J203" s="57"/>
    </row>
    <row r="204" spans="3:10" ht="15" x14ac:dyDescent="0.25">
      <c r="C204" s="89"/>
      <c r="I204" s="1"/>
      <c r="J204" s="57"/>
    </row>
    <row r="205" spans="3:10" ht="15" x14ac:dyDescent="0.25">
      <c r="C205" s="89"/>
      <c r="I205" s="1"/>
      <c r="J205" s="57"/>
    </row>
    <row r="206" spans="3:10" ht="15" x14ac:dyDescent="0.25">
      <c r="C206" s="89"/>
      <c r="I206" s="1"/>
      <c r="J206" s="57"/>
    </row>
    <row r="207" spans="3:10" ht="15" x14ac:dyDescent="0.25">
      <c r="C207" s="89"/>
      <c r="I207" s="1"/>
      <c r="J207" s="57"/>
    </row>
    <row r="208" spans="3:10" ht="15" x14ac:dyDescent="0.25">
      <c r="C208" s="89"/>
      <c r="I208" s="1"/>
      <c r="J208" s="57"/>
    </row>
    <row r="209" spans="3:10" ht="15" x14ac:dyDescent="0.25">
      <c r="C209" s="89"/>
      <c r="I209" s="1"/>
      <c r="J209" s="57"/>
    </row>
    <row r="210" spans="3:10" ht="15" x14ac:dyDescent="0.25">
      <c r="C210" s="89"/>
      <c r="I210" s="1"/>
      <c r="J210" s="57"/>
    </row>
    <row r="211" spans="3:10" ht="15" x14ac:dyDescent="0.25">
      <c r="C211" s="89"/>
      <c r="I211" s="1"/>
      <c r="J211" s="57"/>
    </row>
    <row r="212" spans="3:10" ht="15" x14ac:dyDescent="0.25">
      <c r="C212" s="89"/>
      <c r="I212" s="1"/>
      <c r="J212" s="57"/>
    </row>
    <row r="213" spans="3:10" ht="15" x14ac:dyDescent="0.25">
      <c r="C213" s="89"/>
      <c r="I213" s="1"/>
      <c r="J213" s="57"/>
    </row>
    <row r="214" spans="3:10" ht="15" x14ac:dyDescent="0.25">
      <c r="C214" s="89"/>
      <c r="I214" s="1"/>
      <c r="J214" s="57"/>
    </row>
    <row r="215" spans="3:10" ht="15" x14ac:dyDescent="0.25">
      <c r="C215" s="89"/>
      <c r="I215" s="1"/>
      <c r="J215" s="57"/>
    </row>
    <row r="216" spans="3:10" ht="15" x14ac:dyDescent="0.25">
      <c r="C216" s="89"/>
      <c r="I216" s="1"/>
      <c r="J216" s="57"/>
    </row>
    <row r="217" spans="3:10" ht="15" x14ac:dyDescent="0.25">
      <c r="C217" s="89"/>
      <c r="I217" s="1"/>
      <c r="J217" s="57"/>
    </row>
    <row r="218" spans="3:10" ht="15" x14ac:dyDescent="0.25">
      <c r="C218" s="89"/>
      <c r="I218" s="1"/>
      <c r="J218" s="57"/>
    </row>
    <row r="219" spans="3:10" ht="15" x14ac:dyDescent="0.25">
      <c r="C219" s="89"/>
      <c r="I219" s="1"/>
      <c r="J219" s="57"/>
    </row>
    <row r="220" spans="3:10" ht="15" x14ac:dyDescent="0.25">
      <c r="C220" s="89"/>
      <c r="I220" s="1"/>
      <c r="J220" s="57"/>
    </row>
    <row r="221" spans="3:10" ht="15" x14ac:dyDescent="0.25">
      <c r="C221" s="89"/>
      <c r="I221" s="1"/>
      <c r="J221" s="57"/>
    </row>
    <row r="222" spans="3:10" ht="15" x14ac:dyDescent="0.25">
      <c r="C222" s="89"/>
      <c r="I222" s="1"/>
      <c r="J222" s="57"/>
    </row>
    <row r="223" spans="3:10" ht="15" x14ac:dyDescent="0.25">
      <c r="C223" s="89"/>
      <c r="I223" s="1"/>
      <c r="J223" s="57"/>
    </row>
    <row r="224" spans="3:10" ht="15" x14ac:dyDescent="0.25">
      <c r="C224" s="89"/>
      <c r="I224" s="1"/>
      <c r="J224" s="57"/>
    </row>
    <row r="225" spans="3:10" ht="15" x14ac:dyDescent="0.25">
      <c r="C225" s="89"/>
      <c r="I225" s="1"/>
      <c r="J225" s="57"/>
    </row>
    <row r="226" spans="3:10" ht="15" x14ac:dyDescent="0.25">
      <c r="C226" s="89"/>
      <c r="I226" s="1"/>
      <c r="J226" s="57"/>
    </row>
    <row r="227" spans="3:10" ht="15" x14ac:dyDescent="0.25">
      <c r="C227" s="89"/>
      <c r="I227" s="1"/>
      <c r="J227" s="57"/>
    </row>
    <row r="228" spans="3:10" ht="15" x14ac:dyDescent="0.25">
      <c r="C228" s="89"/>
      <c r="I228" s="1"/>
      <c r="J228" s="57"/>
    </row>
    <row r="229" spans="3:10" ht="15" x14ac:dyDescent="0.25">
      <c r="C229" s="89"/>
      <c r="I229" s="1"/>
      <c r="J229" s="57"/>
    </row>
    <row r="230" spans="3:10" ht="15" x14ac:dyDescent="0.25">
      <c r="C230" s="89"/>
      <c r="I230" s="1"/>
      <c r="J230" s="57"/>
    </row>
    <row r="231" spans="3:10" ht="15" x14ac:dyDescent="0.25">
      <c r="C231" s="89"/>
      <c r="I231" s="1"/>
      <c r="J231" s="57"/>
    </row>
    <row r="232" spans="3:10" ht="15" x14ac:dyDescent="0.25">
      <c r="C232" s="89"/>
      <c r="I232" s="1"/>
      <c r="J232" s="57"/>
    </row>
    <row r="233" spans="3:10" ht="15" x14ac:dyDescent="0.25">
      <c r="C233" s="89"/>
      <c r="I233" s="1"/>
      <c r="J233" s="57"/>
    </row>
    <row r="234" spans="3:10" ht="15" x14ac:dyDescent="0.25">
      <c r="C234" s="89"/>
      <c r="I234" s="1"/>
      <c r="J234" s="57"/>
    </row>
    <row r="235" spans="3:10" ht="15" x14ac:dyDescent="0.25">
      <c r="C235" s="89"/>
      <c r="I235" s="1"/>
      <c r="J235" s="57"/>
    </row>
    <row r="236" spans="3:10" ht="15" x14ac:dyDescent="0.25">
      <c r="C236" s="89"/>
      <c r="I236" s="1"/>
      <c r="J236" s="57"/>
    </row>
    <row r="237" spans="3:10" ht="15" x14ac:dyDescent="0.25">
      <c r="C237" s="89"/>
      <c r="I237" s="1"/>
      <c r="J237" s="57"/>
    </row>
    <row r="238" spans="3:10" ht="15" x14ac:dyDescent="0.25">
      <c r="C238" s="89"/>
      <c r="I238" s="1"/>
      <c r="J238" s="57"/>
    </row>
    <row r="239" spans="3:10" ht="15" x14ac:dyDescent="0.25">
      <c r="C239" s="89"/>
      <c r="I239" s="1"/>
      <c r="J239" s="57"/>
    </row>
    <row r="240" spans="3:10" ht="15" x14ac:dyDescent="0.25">
      <c r="C240" s="89"/>
      <c r="I240" s="1"/>
      <c r="J240" s="57"/>
    </row>
    <row r="241" spans="3:10" ht="15" x14ac:dyDescent="0.25">
      <c r="C241" s="89"/>
      <c r="I241" s="1"/>
      <c r="J241" s="57"/>
    </row>
    <row r="242" spans="3:10" ht="15" x14ac:dyDescent="0.25">
      <c r="C242" s="89"/>
      <c r="I242" s="1"/>
      <c r="J242" s="57"/>
    </row>
    <row r="243" spans="3:10" ht="15" x14ac:dyDescent="0.25">
      <c r="C243" s="89"/>
      <c r="I243" s="1"/>
      <c r="J243" s="57"/>
    </row>
    <row r="244" spans="3:10" ht="15" x14ac:dyDescent="0.25">
      <c r="C244" s="89"/>
      <c r="I244" s="1"/>
      <c r="J244" s="57"/>
    </row>
    <row r="245" spans="3:10" ht="15" x14ac:dyDescent="0.25">
      <c r="C245" s="89"/>
      <c r="I245" s="1"/>
      <c r="J245" s="57"/>
    </row>
    <row r="246" spans="3:10" ht="15" x14ac:dyDescent="0.25">
      <c r="C246" s="89"/>
      <c r="I246" s="1"/>
      <c r="J246" s="57"/>
    </row>
    <row r="247" spans="3:10" ht="15" x14ac:dyDescent="0.25">
      <c r="C247" s="89"/>
      <c r="I247" s="1"/>
      <c r="J247" s="57"/>
    </row>
    <row r="248" spans="3:10" ht="15" x14ac:dyDescent="0.25">
      <c r="C248" s="89"/>
      <c r="I248" s="1"/>
      <c r="J248" s="57"/>
    </row>
    <row r="249" spans="3:10" ht="15" x14ac:dyDescent="0.25">
      <c r="C249" s="89"/>
      <c r="I249" s="1"/>
      <c r="J249" s="57"/>
    </row>
    <row r="250" spans="3:10" ht="15" x14ac:dyDescent="0.25">
      <c r="C250" s="89"/>
      <c r="I250" s="1"/>
      <c r="J250" s="57"/>
    </row>
    <row r="251" spans="3:10" ht="15" x14ac:dyDescent="0.25">
      <c r="C251" s="89"/>
      <c r="I251" s="1"/>
      <c r="J251" s="57"/>
    </row>
    <row r="252" spans="3:10" ht="15" x14ac:dyDescent="0.25">
      <c r="C252" s="89"/>
      <c r="I252" s="1"/>
      <c r="J252" s="57"/>
    </row>
    <row r="253" spans="3:10" ht="15" x14ac:dyDescent="0.25">
      <c r="C253" s="89"/>
      <c r="I253" s="1"/>
      <c r="J253" s="57"/>
    </row>
    <row r="254" spans="3:10" ht="15" x14ac:dyDescent="0.25">
      <c r="C254" s="89"/>
      <c r="I254" s="1"/>
      <c r="J254" s="57"/>
    </row>
    <row r="255" spans="3:10" ht="15" x14ac:dyDescent="0.25">
      <c r="C255" s="89"/>
      <c r="I255" s="1"/>
      <c r="J255" s="57"/>
    </row>
    <row r="256" spans="3:10" ht="15" x14ac:dyDescent="0.25">
      <c r="C256" s="89"/>
      <c r="I256" s="1"/>
      <c r="J256" s="57"/>
    </row>
    <row r="257" spans="3:10" ht="15" x14ac:dyDescent="0.25">
      <c r="C257" s="89"/>
      <c r="I257" s="1"/>
      <c r="J257" s="57"/>
    </row>
    <row r="258" spans="3:10" ht="15" x14ac:dyDescent="0.25">
      <c r="C258" s="89"/>
      <c r="I258" s="1"/>
      <c r="J258" s="57"/>
    </row>
    <row r="259" spans="3:10" ht="15" x14ac:dyDescent="0.25">
      <c r="C259" s="89"/>
      <c r="I259" s="1"/>
      <c r="J259" s="57"/>
    </row>
    <row r="260" spans="3:10" ht="15" x14ac:dyDescent="0.25">
      <c r="C260" s="89"/>
      <c r="I260" s="1"/>
      <c r="J260" s="57"/>
    </row>
    <row r="261" spans="3:10" ht="15" x14ac:dyDescent="0.25">
      <c r="C261" s="89"/>
      <c r="I261" s="1"/>
      <c r="J261" s="57"/>
    </row>
    <row r="262" spans="3:10" ht="15" x14ac:dyDescent="0.25">
      <c r="C262" s="89"/>
      <c r="I262" s="1"/>
      <c r="J262" s="57"/>
    </row>
    <row r="263" spans="3:10" ht="15" x14ac:dyDescent="0.25">
      <c r="C263" s="89"/>
      <c r="I263" s="1"/>
      <c r="J263" s="57"/>
    </row>
    <row r="264" spans="3:10" ht="15" x14ac:dyDescent="0.25">
      <c r="C264" s="89"/>
      <c r="I264" s="1"/>
      <c r="J264" s="57"/>
    </row>
    <row r="265" spans="3:10" ht="15" x14ac:dyDescent="0.25">
      <c r="C265" s="89"/>
      <c r="I265" s="1"/>
      <c r="J265" s="57"/>
    </row>
    <row r="266" spans="3:10" ht="15" x14ac:dyDescent="0.25">
      <c r="C266" s="89"/>
      <c r="I266" s="1"/>
      <c r="J266" s="57"/>
    </row>
    <row r="267" spans="3:10" ht="15" x14ac:dyDescent="0.25">
      <c r="C267" s="89"/>
      <c r="I267" s="1"/>
      <c r="J267" s="57"/>
    </row>
    <row r="268" spans="3:10" ht="15" x14ac:dyDescent="0.25">
      <c r="C268" s="89"/>
      <c r="I268" s="1"/>
      <c r="J268" s="57"/>
    </row>
    <row r="269" spans="3:10" ht="15" x14ac:dyDescent="0.25">
      <c r="C269" s="89"/>
      <c r="I269" s="1"/>
      <c r="J269" s="57"/>
    </row>
    <row r="270" spans="3:10" ht="15" x14ac:dyDescent="0.25">
      <c r="C270" s="89"/>
      <c r="I270" s="1"/>
      <c r="J270" s="57"/>
    </row>
    <row r="271" spans="3:10" ht="15" x14ac:dyDescent="0.25">
      <c r="C271" s="89"/>
      <c r="I271" s="1"/>
      <c r="J271" s="57"/>
    </row>
    <row r="272" spans="3:10" ht="15" x14ac:dyDescent="0.25">
      <c r="C272" s="89"/>
      <c r="I272" s="1"/>
      <c r="J272" s="57"/>
    </row>
    <row r="273" spans="3:10" ht="15" x14ac:dyDescent="0.25">
      <c r="C273" s="89"/>
      <c r="I273" s="1"/>
      <c r="J273" s="57"/>
    </row>
    <row r="274" spans="3:10" ht="15" x14ac:dyDescent="0.25">
      <c r="C274" s="89"/>
      <c r="I274" s="1"/>
      <c r="J274" s="57"/>
    </row>
    <row r="275" spans="3:10" ht="15" x14ac:dyDescent="0.25">
      <c r="C275" s="89"/>
      <c r="I275" s="1"/>
      <c r="J275" s="57"/>
    </row>
    <row r="276" spans="3:10" ht="15" x14ac:dyDescent="0.25">
      <c r="C276" s="89"/>
      <c r="I276" s="1"/>
      <c r="J276" s="57"/>
    </row>
    <row r="277" spans="3:10" ht="15" x14ac:dyDescent="0.25">
      <c r="C277" s="89"/>
      <c r="I277" s="1"/>
      <c r="J277" s="57"/>
    </row>
    <row r="278" spans="3:10" ht="15" x14ac:dyDescent="0.25">
      <c r="C278" s="89"/>
      <c r="I278" s="1"/>
      <c r="J278" s="57"/>
    </row>
    <row r="279" spans="3:10" ht="15" x14ac:dyDescent="0.25">
      <c r="C279" s="89"/>
      <c r="I279" s="1"/>
      <c r="J279" s="57"/>
    </row>
    <row r="280" spans="3:10" ht="15" x14ac:dyDescent="0.25">
      <c r="C280" s="89"/>
      <c r="I280" s="1"/>
      <c r="J280" s="57"/>
    </row>
    <row r="281" spans="3:10" ht="15" x14ac:dyDescent="0.25">
      <c r="C281" s="89"/>
      <c r="I281" s="1"/>
      <c r="J281" s="57"/>
    </row>
    <row r="282" spans="3:10" ht="15" x14ac:dyDescent="0.25">
      <c r="C282" s="89"/>
      <c r="I282" s="1"/>
      <c r="J282" s="57"/>
    </row>
    <row r="283" spans="3:10" ht="15" x14ac:dyDescent="0.25">
      <c r="C283" s="89"/>
      <c r="I283" s="1"/>
      <c r="J283" s="57"/>
    </row>
    <row r="284" spans="3:10" ht="15" x14ac:dyDescent="0.25">
      <c r="C284" s="89"/>
      <c r="I284" s="1"/>
      <c r="J284" s="57"/>
    </row>
    <row r="285" spans="3:10" ht="15" x14ac:dyDescent="0.25">
      <c r="C285" s="89"/>
      <c r="I285" s="1"/>
      <c r="J285" s="57"/>
    </row>
    <row r="286" spans="3:10" ht="15" x14ac:dyDescent="0.25">
      <c r="C286" s="89"/>
      <c r="I286" s="1"/>
      <c r="J286" s="57"/>
    </row>
    <row r="287" spans="3:10" ht="15" x14ac:dyDescent="0.25">
      <c r="C287" s="89"/>
      <c r="I287" s="1"/>
      <c r="J287" s="57"/>
    </row>
    <row r="288" spans="3:10" ht="15" x14ac:dyDescent="0.25">
      <c r="C288" s="89"/>
      <c r="I288" s="1"/>
      <c r="J288" s="57"/>
    </row>
    <row r="289" spans="3:10" ht="15" x14ac:dyDescent="0.25">
      <c r="C289" s="89"/>
      <c r="I289" s="1"/>
      <c r="J289" s="57"/>
    </row>
    <row r="290" spans="3:10" ht="15" x14ac:dyDescent="0.25">
      <c r="C290" s="89"/>
      <c r="I290" s="1"/>
      <c r="J290" s="57"/>
    </row>
    <row r="291" spans="3:10" ht="15" x14ac:dyDescent="0.25">
      <c r="C291" s="89"/>
      <c r="I291" s="1"/>
      <c r="J291" s="57"/>
    </row>
    <row r="292" spans="3:10" ht="15" x14ac:dyDescent="0.25">
      <c r="C292" s="89"/>
      <c r="I292" s="1"/>
      <c r="J292" s="57"/>
    </row>
    <row r="293" spans="3:10" ht="15" x14ac:dyDescent="0.25">
      <c r="C293" s="89"/>
      <c r="I293" s="1"/>
      <c r="J293" s="57"/>
    </row>
    <row r="294" spans="3:10" ht="15" x14ac:dyDescent="0.25">
      <c r="C294" s="89"/>
      <c r="I294" s="1"/>
      <c r="J294" s="57"/>
    </row>
    <row r="295" spans="3:10" ht="15" x14ac:dyDescent="0.25">
      <c r="C295" s="89"/>
      <c r="I295" s="1"/>
      <c r="J295" s="57"/>
    </row>
    <row r="296" spans="3:10" ht="15" x14ac:dyDescent="0.25">
      <c r="C296" s="89"/>
      <c r="I296" s="1"/>
      <c r="J296" s="57"/>
    </row>
    <row r="297" spans="3:10" ht="15" x14ac:dyDescent="0.25">
      <c r="C297" s="89"/>
      <c r="I297" s="1"/>
      <c r="J297" s="57"/>
    </row>
    <row r="298" spans="3:10" ht="15" x14ac:dyDescent="0.25">
      <c r="C298" s="89"/>
      <c r="I298" s="1"/>
      <c r="J298" s="57"/>
    </row>
    <row r="299" spans="3:10" ht="15" x14ac:dyDescent="0.25">
      <c r="C299" s="89"/>
      <c r="I299" s="1"/>
      <c r="J299" s="57"/>
    </row>
    <row r="300" spans="3:10" ht="15" x14ac:dyDescent="0.25">
      <c r="C300" s="89"/>
      <c r="I300" s="1"/>
      <c r="J300" s="57"/>
    </row>
    <row r="301" spans="3:10" ht="15" x14ac:dyDescent="0.25">
      <c r="C301" s="89"/>
      <c r="I301" s="1"/>
      <c r="J301" s="57"/>
    </row>
    <row r="302" spans="3:10" ht="15" x14ac:dyDescent="0.25">
      <c r="C302" s="89"/>
      <c r="I302" s="1"/>
      <c r="J302" s="57"/>
    </row>
    <row r="303" spans="3:10" ht="15" x14ac:dyDescent="0.25">
      <c r="C303" s="89"/>
      <c r="I303" s="1"/>
      <c r="J303" s="57"/>
    </row>
    <row r="304" spans="3:10" ht="15" x14ac:dyDescent="0.25">
      <c r="C304" s="89"/>
      <c r="I304" s="1"/>
      <c r="J304" s="57"/>
    </row>
    <row r="305" spans="3:10" ht="15" x14ac:dyDescent="0.25">
      <c r="C305" s="89"/>
      <c r="I305" s="1"/>
      <c r="J305" s="57"/>
    </row>
    <row r="306" spans="3:10" ht="15" x14ac:dyDescent="0.25">
      <c r="C306" s="89"/>
      <c r="I306" s="1"/>
      <c r="J306" s="57"/>
    </row>
    <row r="307" spans="3:10" ht="15" x14ac:dyDescent="0.25">
      <c r="C307" s="89"/>
      <c r="I307" s="1"/>
      <c r="J307" s="57"/>
    </row>
    <row r="308" spans="3:10" ht="15" x14ac:dyDescent="0.25">
      <c r="C308" s="89"/>
      <c r="I308" s="1"/>
      <c r="J308" s="57"/>
    </row>
    <row r="309" spans="3:10" ht="15" x14ac:dyDescent="0.25">
      <c r="C309" s="89"/>
      <c r="I309" s="1"/>
      <c r="J309" s="57"/>
    </row>
    <row r="310" spans="3:10" ht="15" x14ac:dyDescent="0.25">
      <c r="C310" s="89"/>
      <c r="I310" s="1"/>
      <c r="J310" s="57"/>
    </row>
    <row r="311" spans="3:10" ht="15" x14ac:dyDescent="0.25">
      <c r="C311" s="89"/>
      <c r="I311" s="1"/>
      <c r="J311" s="57"/>
    </row>
    <row r="312" spans="3:10" ht="15" x14ac:dyDescent="0.25">
      <c r="C312" s="89"/>
      <c r="I312" s="1"/>
      <c r="J312" s="57"/>
    </row>
    <row r="313" spans="3:10" ht="15" x14ac:dyDescent="0.25">
      <c r="C313" s="89"/>
      <c r="I313" s="1"/>
      <c r="J313" s="57"/>
    </row>
    <row r="314" spans="3:10" ht="15" x14ac:dyDescent="0.25">
      <c r="C314" s="89"/>
      <c r="I314" s="1"/>
      <c r="J314" s="57"/>
    </row>
    <row r="315" spans="3:10" ht="15" x14ac:dyDescent="0.25">
      <c r="C315" s="89"/>
      <c r="I315" s="1"/>
      <c r="J315" s="57"/>
    </row>
    <row r="316" spans="3:10" ht="15" x14ac:dyDescent="0.25">
      <c r="C316" s="89"/>
      <c r="I316" s="1"/>
      <c r="J316" s="57"/>
    </row>
    <row r="317" spans="3:10" ht="15" x14ac:dyDescent="0.25">
      <c r="C317" s="89"/>
      <c r="I317" s="1"/>
      <c r="J317" s="57"/>
    </row>
    <row r="318" spans="3:10" ht="15" x14ac:dyDescent="0.25">
      <c r="C318" s="89"/>
      <c r="I318" s="1"/>
      <c r="J318" s="57"/>
    </row>
    <row r="319" spans="3:10" ht="15" x14ac:dyDescent="0.25">
      <c r="C319" s="89"/>
      <c r="I319" s="1"/>
      <c r="J319" s="57"/>
    </row>
    <row r="320" spans="3:10" ht="15" x14ac:dyDescent="0.25">
      <c r="C320" s="89"/>
      <c r="I320" s="1"/>
      <c r="J320" s="57"/>
    </row>
    <row r="321" spans="3:10" ht="15" x14ac:dyDescent="0.25">
      <c r="C321" s="89"/>
      <c r="I321" s="1"/>
      <c r="J321" s="57"/>
    </row>
    <row r="322" spans="3:10" ht="15" x14ac:dyDescent="0.25">
      <c r="C322" s="89"/>
      <c r="I322" s="1"/>
      <c r="J322" s="57"/>
    </row>
    <row r="323" spans="3:10" ht="15" x14ac:dyDescent="0.25">
      <c r="C323" s="89"/>
      <c r="I323" s="1"/>
      <c r="J323" s="57"/>
    </row>
    <row r="324" spans="3:10" ht="15" x14ac:dyDescent="0.25">
      <c r="C324" s="89"/>
      <c r="I324" s="1"/>
      <c r="J324" s="57"/>
    </row>
    <row r="325" spans="3:10" ht="15" x14ac:dyDescent="0.25">
      <c r="C325" s="89"/>
      <c r="I325" s="1"/>
      <c r="J325" s="57"/>
    </row>
    <row r="326" spans="3:10" ht="15" x14ac:dyDescent="0.25">
      <c r="C326" s="89"/>
      <c r="I326" s="1"/>
      <c r="J326" s="57"/>
    </row>
    <row r="327" spans="3:10" ht="15" x14ac:dyDescent="0.25">
      <c r="C327" s="89"/>
      <c r="I327" s="1"/>
      <c r="J327" s="57"/>
    </row>
    <row r="328" spans="3:10" ht="15" x14ac:dyDescent="0.25">
      <c r="C328" s="89"/>
      <c r="I328" s="1"/>
      <c r="J328" s="57"/>
    </row>
    <row r="329" spans="3:10" ht="15" x14ac:dyDescent="0.25">
      <c r="C329" s="89"/>
      <c r="I329" s="1"/>
      <c r="J329" s="57"/>
    </row>
    <row r="330" spans="3:10" ht="15" x14ac:dyDescent="0.25">
      <c r="C330" s="89"/>
      <c r="I330" s="1"/>
      <c r="J330" s="57"/>
    </row>
    <row r="331" spans="3:10" ht="15" x14ac:dyDescent="0.25">
      <c r="C331" s="89"/>
      <c r="I331" s="1"/>
      <c r="J331" s="57"/>
    </row>
    <row r="332" spans="3:10" ht="15" x14ac:dyDescent="0.25">
      <c r="C332" s="89"/>
      <c r="I332" s="1"/>
      <c r="J332" s="57"/>
    </row>
    <row r="333" spans="3:10" ht="15" x14ac:dyDescent="0.25">
      <c r="C333" s="89"/>
      <c r="I333" s="1"/>
      <c r="J333" s="57"/>
    </row>
    <row r="334" spans="3:10" ht="15" x14ac:dyDescent="0.25">
      <c r="C334" s="89"/>
      <c r="I334" s="1"/>
      <c r="J334" s="57"/>
    </row>
    <row r="335" spans="3:10" ht="15" x14ac:dyDescent="0.25">
      <c r="C335" s="89"/>
      <c r="I335" s="1"/>
      <c r="J335" s="57"/>
    </row>
    <row r="336" spans="3:10" ht="15" x14ac:dyDescent="0.25">
      <c r="C336" s="89"/>
      <c r="I336" s="1"/>
      <c r="J336" s="57"/>
    </row>
    <row r="337" spans="3:10" ht="15" x14ac:dyDescent="0.25">
      <c r="C337" s="89"/>
      <c r="I337" s="1"/>
      <c r="J337" s="57"/>
    </row>
    <row r="338" spans="3:10" ht="15" x14ac:dyDescent="0.25">
      <c r="C338" s="89"/>
      <c r="I338" s="1"/>
      <c r="J338" s="57"/>
    </row>
    <row r="339" spans="3:10" ht="15" x14ac:dyDescent="0.25">
      <c r="C339" s="89"/>
      <c r="I339" s="1"/>
      <c r="J339" s="57"/>
    </row>
    <row r="340" spans="3:10" ht="15" x14ac:dyDescent="0.25">
      <c r="C340" s="89"/>
      <c r="I340" s="1"/>
      <c r="J340" s="57"/>
    </row>
    <row r="341" spans="3:10" ht="15" x14ac:dyDescent="0.25">
      <c r="C341" s="89"/>
      <c r="I341" s="1"/>
      <c r="J341" s="57"/>
    </row>
    <row r="342" spans="3:10" ht="15" x14ac:dyDescent="0.25">
      <c r="C342" s="89"/>
      <c r="I342" s="1"/>
      <c r="J342" s="57"/>
    </row>
    <row r="343" spans="3:10" ht="15" x14ac:dyDescent="0.25">
      <c r="C343" s="89"/>
      <c r="I343" s="1"/>
      <c r="J343" s="57"/>
    </row>
    <row r="344" spans="3:10" ht="15" x14ac:dyDescent="0.25">
      <c r="C344" s="89"/>
      <c r="I344" s="1"/>
      <c r="J344" s="57"/>
    </row>
    <row r="345" spans="3:10" ht="15" x14ac:dyDescent="0.25">
      <c r="C345" s="89"/>
      <c r="I345" s="1"/>
      <c r="J345" s="57"/>
    </row>
    <row r="346" spans="3:10" ht="15" x14ac:dyDescent="0.25">
      <c r="C346" s="89"/>
      <c r="I346" s="1"/>
      <c r="J346" s="57"/>
    </row>
    <row r="347" spans="3:10" ht="15" x14ac:dyDescent="0.25">
      <c r="C347" s="89"/>
      <c r="I347" s="1"/>
      <c r="J347" s="57"/>
    </row>
    <row r="348" spans="3:10" ht="15" x14ac:dyDescent="0.25">
      <c r="C348" s="89"/>
      <c r="I348" s="1"/>
      <c r="J348" s="57"/>
    </row>
    <row r="349" spans="3:10" ht="15" x14ac:dyDescent="0.25">
      <c r="C349" s="89"/>
      <c r="I349" s="1"/>
      <c r="J349" s="57"/>
    </row>
    <row r="350" spans="3:10" ht="15" x14ac:dyDescent="0.25">
      <c r="C350" s="89"/>
      <c r="I350" s="1"/>
      <c r="J350" s="57"/>
    </row>
    <row r="351" spans="3:10" ht="15" x14ac:dyDescent="0.25">
      <c r="C351" s="89"/>
      <c r="I351" s="1"/>
      <c r="J351" s="57"/>
    </row>
    <row r="352" spans="3:10" ht="15" x14ac:dyDescent="0.25">
      <c r="C352" s="89"/>
      <c r="I352" s="1"/>
      <c r="J352" s="57"/>
    </row>
    <row r="353" spans="3:10" ht="15" x14ac:dyDescent="0.25">
      <c r="C353" s="89"/>
      <c r="I353" s="1"/>
      <c r="J353" s="57"/>
    </row>
    <row r="354" spans="3:10" ht="15" x14ac:dyDescent="0.25">
      <c r="C354" s="89"/>
      <c r="I354" s="1"/>
      <c r="J354" s="57"/>
    </row>
    <row r="355" spans="3:10" ht="15" x14ac:dyDescent="0.25">
      <c r="C355" s="89"/>
      <c r="I355" s="1"/>
      <c r="J355" s="57"/>
    </row>
    <row r="356" spans="3:10" ht="15" x14ac:dyDescent="0.25">
      <c r="C356" s="89"/>
      <c r="I356" s="1"/>
      <c r="J356" s="57"/>
    </row>
    <row r="357" spans="3:10" ht="15" x14ac:dyDescent="0.25">
      <c r="C357" s="89"/>
      <c r="I357" s="1"/>
      <c r="J357" s="57"/>
    </row>
    <row r="358" spans="3:10" ht="15" x14ac:dyDescent="0.25">
      <c r="C358" s="89"/>
      <c r="I358" s="1"/>
      <c r="J358" s="57"/>
    </row>
    <row r="359" spans="3:10" ht="15" x14ac:dyDescent="0.25">
      <c r="C359" s="89"/>
      <c r="I359" s="1"/>
      <c r="J359" s="57"/>
    </row>
    <row r="360" spans="3:10" ht="15" x14ac:dyDescent="0.25">
      <c r="C360" s="89"/>
      <c r="I360" s="1"/>
      <c r="J360" s="57"/>
    </row>
    <row r="361" spans="3:10" ht="15" x14ac:dyDescent="0.25">
      <c r="C361" s="89"/>
      <c r="I361" s="1"/>
      <c r="J361" s="57"/>
    </row>
    <row r="362" spans="3:10" ht="15" x14ac:dyDescent="0.25">
      <c r="C362" s="89"/>
      <c r="I362" s="1"/>
      <c r="J362" s="57"/>
    </row>
    <row r="363" spans="3:10" ht="15" x14ac:dyDescent="0.25">
      <c r="C363" s="89"/>
      <c r="I363" s="1"/>
      <c r="J363" s="57"/>
    </row>
    <row r="364" spans="3:10" ht="15" x14ac:dyDescent="0.25">
      <c r="C364" s="89"/>
      <c r="I364" s="1"/>
      <c r="J364" s="57"/>
    </row>
    <row r="365" spans="3:10" ht="15" x14ac:dyDescent="0.25">
      <c r="C365" s="89"/>
      <c r="I365" s="1"/>
      <c r="J365" s="57"/>
    </row>
    <row r="366" spans="3:10" ht="15" x14ac:dyDescent="0.25">
      <c r="C366" s="89"/>
      <c r="I366" s="1"/>
      <c r="J366" s="57"/>
    </row>
    <row r="367" spans="3:10" ht="15" x14ac:dyDescent="0.25">
      <c r="C367" s="89"/>
      <c r="I367" s="1"/>
      <c r="J367" s="57"/>
    </row>
    <row r="368" spans="3:10" ht="15" x14ac:dyDescent="0.25">
      <c r="C368" s="89"/>
      <c r="I368" s="1"/>
      <c r="J368" s="57"/>
    </row>
    <row r="369" spans="3:10" ht="15" x14ac:dyDescent="0.25">
      <c r="C369" s="89"/>
      <c r="I369" s="1"/>
      <c r="J369" s="57"/>
    </row>
    <row r="370" spans="3:10" ht="15" x14ac:dyDescent="0.25">
      <c r="C370" s="89"/>
      <c r="I370" s="1"/>
      <c r="J370" s="57"/>
    </row>
    <row r="371" spans="3:10" ht="15" x14ac:dyDescent="0.25">
      <c r="C371" s="89"/>
      <c r="I371" s="1"/>
      <c r="J371" s="57"/>
    </row>
    <row r="372" spans="3:10" ht="15" x14ac:dyDescent="0.25">
      <c r="C372" s="89"/>
      <c r="I372" s="1"/>
      <c r="J372" s="57"/>
    </row>
    <row r="373" spans="3:10" ht="15" x14ac:dyDescent="0.25">
      <c r="C373" s="89"/>
      <c r="I373" s="1"/>
      <c r="J373" s="57"/>
    </row>
    <row r="374" spans="3:10" ht="15" x14ac:dyDescent="0.25">
      <c r="C374" s="89"/>
      <c r="I374" s="1"/>
      <c r="J374" s="57"/>
    </row>
    <row r="375" spans="3:10" ht="15" x14ac:dyDescent="0.25">
      <c r="C375" s="89"/>
      <c r="I375" s="1"/>
      <c r="J375" s="57"/>
    </row>
    <row r="376" spans="3:10" ht="15" x14ac:dyDescent="0.25">
      <c r="C376" s="89"/>
      <c r="I376" s="1"/>
      <c r="J376" s="57"/>
    </row>
    <row r="377" spans="3:10" ht="15" x14ac:dyDescent="0.25">
      <c r="C377" s="89"/>
      <c r="I377" s="1"/>
      <c r="J377" s="57"/>
    </row>
    <row r="378" spans="3:10" ht="15" x14ac:dyDescent="0.25">
      <c r="C378" s="89"/>
      <c r="I378" s="1"/>
      <c r="J378" s="57"/>
    </row>
    <row r="379" spans="3:10" ht="15" x14ac:dyDescent="0.25">
      <c r="C379" s="89"/>
      <c r="I379" s="1"/>
      <c r="J379" s="57"/>
    </row>
    <row r="380" spans="3:10" ht="15" x14ac:dyDescent="0.25">
      <c r="C380" s="89"/>
      <c r="I380" s="1"/>
      <c r="J380" s="57"/>
    </row>
    <row r="381" spans="3:10" ht="15" x14ac:dyDescent="0.25">
      <c r="C381" s="89"/>
      <c r="I381" s="1"/>
      <c r="J381" s="57"/>
    </row>
    <row r="382" spans="3:10" ht="15" x14ac:dyDescent="0.25">
      <c r="C382" s="89"/>
      <c r="I382" s="1"/>
      <c r="J382" s="57"/>
    </row>
    <row r="383" spans="3:10" ht="15" x14ac:dyDescent="0.25">
      <c r="C383" s="89"/>
      <c r="I383" s="1"/>
      <c r="J383" s="57"/>
    </row>
    <row r="384" spans="3:10" ht="15" x14ac:dyDescent="0.25">
      <c r="C384" s="89"/>
      <c r="I384" s="1"/>
      <c r="J384" s="57"/>
    </row>
    <row r="385" spans="3:10" ht="15" x14ac:dyDescent="0.25">
      <c r="C385" s="89"/>
      <c r="I385" s="1"/>
      <c r="J385" s="57"/>
    </row>
    <row r="386" spans="3:10" ht="15" x14ac:dyDescent="0.25">
      <c r="C386" s="89"/>
      <c r="I386" s="1"/>
      <c r="J386" s="57"/>
    </row>
    <row r="387" spans="3:10" ht="15" x14ac:dyDescent="0.25">
      <c r="C387" s="89"/>
      <c r="I387" s="1"/>
      <c r="J387" s="57"/>
    </row>
    <row r="388" spans="3:10" ht="15" x14ac:dyDescent="0.25">
      <c r="C388" s="89"/>
      <c r="I388" s="1"/>
      <c r="J388" s="57"/>
    </row>
    <row r="389" spans="3:10" ht="15" x14ac:dyDescent="0.25">
      <c r="C389" s="89"/>
      <c r="I389" s="1"/>
      <c r="J389" s="57"/>
    </row>
    <row r="390" spans="3:10" ht="15" x14ac:dyDescent="0.25">
      <c r="C390" s="89"/>
      <c r="I390" s="1"/>
      <c r="J390" s="57"/>
    </row>
    <row r="391" spans="3:10" ht="15" x14ac:dyDescent="0.25">
      <c r="C391" s="89"/>
      <c r="I391" s="1"/>
      <c r="J391" s="57"/>
    </row>
    <row r="392" spans="3:10" ht="15" x14ac:dyDescent="0.25">
      <c r="C392" s="89"/>
      <c r="I392" s="1"/>
      <c r="J392" s="57"/>
    </row>
    <row r="393" spans="3:10" ht="15" x14ac:dyDescent="0.25">
      <c r="C393" s="89"/>
      <c r="I393" s="1"/>
      <c r="J393" s="57"/>
    </row>
    <row r="394" spans="3:10" ht="15" x14ac:dyDescent="0.25">
      <c r="C394" s="89"/>
      <c r="I394" s="1"/>
      <c r="J394" s="57"/>
    </row>
    <row r="395" spans="3:10" ht="15" x14ac:dyDescent="0.25">
      <c r="C395" s="89"/>
      <c r="I395" s="1"/>
      <c r="J395" s="57"/>
    </row>
    <row r="396" spans="3:10" ht="15" x14ac:dyDescent="0.25">
      <c r="C396" s="89"/>
      <c r="I396" s="1"/>
      <c r="J396" s="57"/>
    </row>
    <row r="397" spans="3:10" ht="15" x14ac:dyDescent="0.25">
      <c r="C397" s="89"/>
      <c r="I397" s="1"/>
      <c r="J397" s="57"/>
    </row>
    <row r="398" spans="3:10" ht="15" x14ac:dyDescent="0.25">
      <c r="C398" s="89"/>
      <c r="I398" s="1"/>
      <c r="J398" s="57"/>
    </row>
    <row r="399" spans="3:10" ht="15" x14ac:dyDescent="0.25">
      <c r="C399" s="89"/>
      <c r="I399" s="1"/>
      <c r="J399" s="57"/>
    </row>
    <row r="400" spans="3:10" ht="15" x14ac:dyDescent="0.25">
      <c r="C400" s="89"/>
      <c r="I400" s="1"/>
      <c r="J400" s="57"/>
    </row>
    <row r="401" spans="3:10" ht="15" x14ac:dyDescent="0.25">
      <c r="C401" s="89"/>
      <c r="I401" s="1"/>
      <c r="J401" s="57"/>
    </row>
    <row r="402" spans="3:10" ht="15" x14ac:dyDescent="0.25">
      <c r="C402" s="89"/>
      <c r="I402" s="1"/>
      <c r="J402" s="57"/>
    </row>
    <row r="403" spans="3:10" ht="15" x14ac:dyDescent="0.25">
      <c r="C403" s="89"/>
      <c r="I403" s="1"/>
      <c r="J403" s="57"/>
    </row>
    <row r="404" spans="3:10" ht="15" x14ac:dyDescent="0.25">
      <c r="C404" s="89"/>
      <c r="I404" s="1"/>
      <c r="J404" s="57"/>
    </row>
    <row r="405" spans="3:10" ht="15" x14ac:dyDescent="0.25">
      <c r="C405" s="89"/>
      <c r="I405" s="1"/>
      <c r="J405" s="57"/>
    </row>
    <row r="406" spans="3:10" ht="15" x14ac:dyDescent="0.25">
      <c r="C406" s="89"/>
      <c r="I406" s="1"/>
      <c r="J406" s="57"/>
    </row>
    <row r="407" spans="3:10" ht="15" x14ac:dyDescent="0.25">
      <c r="C407" s="89"/>
      <c r="I407" s="1"/>
      <c r="J407" s="57"/>
    </row>
    <row r="408" spans="3:10" ht="15" x14ac:dyDescent="0.25">
      <c r="C408" s="89"/>
      <c r="I408" s="1"/>
      <c r="J408" s="57"/>
    </row>
    <row r="409" spans="3:10" ht="15" x14ac:dyDescent="0.25">
      <c r="C409" s="89"/>
      <c r="I409" s="1"/>
      <c r="J409" s="57"/>
    </row>
    <row r="410" spans="3:10" ht="15" x14ac:dyDescent="0.25">
      <c r="C410" s="89"/>
      <c r="I410" s="1"/>
      <c r="J410" s="57"/>
    </row>
    <row r="411" spans="3:10" ht="15" x14ac:dyDescent="0.25">
      <c r="C411" s="89"/>
      <c r="I411" s="1"/>
      <c r="J411" s="57"/>
    </row>
    <row r="412" spans="3:10" ht="15" x14ac:dyDescent="0.25">
      <c r="C412" s="89"/>
      <c r="I412" s="1"/>
      <c r="J412" s="57"/>
    </row>
    <row r="413" spans="3:10" ht="15" x14ac:dyDescent="0.25">
      <c r="C413" s="89"/>
      <c r="I413" s="1"/>
      <c r="J413" s="57"/>
    </row>
    <row r="414" spans="3:10" ht="15" x14ac:dyDescent="0.25">
      <c r="C414" s="89"/>
      <c r="I414" s="1"/>
      <c r="J414" s="57"/>
    </row>
    <row r="415" spans="3:10" ht="15" x14ac:dyDescent="0.25">
      <c r="C415" s="89"/>
      <c r="I415" s="1"/>
      <c r="J415" s="57"/>
    </row>
    <row r="416" spans="3:10" ht="15" x14ac:dyDescent="0.25">
      <c r="C416" s="89"/>
      <c r="I416" s="1"/>
      <c r="J416" s="57"/>
    </row>
    <row r="417" spans="3:10" ht="15" x14ac:dyDescent="0.25">
      <c r="C417" s="89"/>
      <c r="I417" s="1"/>
      <c r="J417" s="57"/>
    </row>
    <row r="418" spans="3:10" ht="15" x14ac:dyDescent="0.25">
      <c r="C418" s="89"/>
      <c r="I418" s="1"/>
      <c r="J418" s="57"/>
    </row>
    <row r="419" spans="3:10" ht="15" x14ac:dyDescent="0.25">
      <c r="C419" s="89"/>
      <c r="I419" s="1"/>
      <c r="J419" s="57"/>
    </row>
    <row r="420" spans="3:10" ht="15" x14ac:dyDescent="0.25">
      <c r="C420" s="89"/>
      <c r="I420" s="1"/>
      <c r="J420" s="57"/>
    </row>
    <row r="421" spans="3:10" ht="15" x14ac:dyDescent="0.25">
      <c r="C421" s="89"/>
      <c r="I421" s="1"/>
      <c r="J421" s="57"/>
    </row>
    <row r="422" spans="3:10" ht="15" x14ac:dyDescent="0.25">
      <c r="C422" s="89"/>
      <c r="I422" s="1"/>
      <c r="J422" s="57"/>
    </row>
    <row r="423" spans="3:10" ht="15" x14ac:dyDescent="0.25">
      <c r="C423" s="89"/>
      <c r="I423" s="1"/>
      <c r="J423" s="57"/>
    </row>
    <row r="424" spans="3:10" ht="15" x14ac:dyDescent="0.25">
      <c r="C424" s="89"/>
      <c r="I424" s="1"/>
      <c r="J424" s="57"/>
    </row>
    <row r="425" spans="3:10" ht="15" x14ac:dyDescent="0.25">
      <c r="C425" s="89"/>
      <c r="I425" s="1"/>
      <c r="J425" s="57"/>
    </row>
    <row r="426" spans="3:10" ht="15" x14ac:dyDescent="0.25">
      <c r="C426" s="89"/>
      <c r="I426" s="1"/>
      <c r="J426" s="57"/>
    </row>
    <row r="427" spans="3:10" ht="15" x14ac:dyDescent="0.25">
      <c r="C427" s="89"/>
      <c r="I427" s="1"/>
      <c r="J427" s="57"/>
    </row>
    <row r="428" spans="3:10" ht="15" x14ac:dyDescent="0.25">
      <c r="C428" s="89"/>
      <c r="I428" s="1"/>
      <c r="J428" s="57"/>
    </row>
    <row r="429" spans="3:10" ht="15" x14ac:dyDescent="0.25">
      <c r="C429" s="89"/>
      <c r="I429" s="1"/>
      <c r="J429" s="57"/>
    </row>
    <row r="430" spans="3:10" ht="15" x14ac:dyDescent="0.25">
      <c r="C430" s="89"/>
      <c r="I430" s="1"/>
      <c r="J430" s="57"/>
    </row>
    <row r="431" spans="3:10" ht="15" x14ac:dyDescent="0.25">
      <c r="C431" s="89"/>
      <c r="I431" s="1"/>
      <c r="J431" s="57"/>
    </row>
    <row r="432" spans="3:10" ht="15" x14ac:dyDescent="0.25">
      <c r="C432" s="89"/>
      <c r="I432" s="1"/>
      <c r="J432" s="57"/>
    </row>
    <row r="433" spans="3:10" ht="15" x14ac:dyDescent="0.25">
      <c r="C433" s="89"/>
      <c r="I433" s="1"/>
      <c r="J433" s="57"/>
    </row>
    <row r="434" spans="3:10" ht="15" x14ac:dyDescent="0.25">
      <c r="C434" s="89"/>
      <c r="I434" s="1"/>
      <c r="J434" s="57"/>
    </row>
    <row r="435" spans="3:10" ht="15" x14ac:dyDescent="0.25">
      <c r="C435" s="89"/>
      <c r="I435" s="1"/>
      <c r="J435" s="57"/>
    </row>
    <row r="436" spans="3:10" ht="15" x14ac:dyDescent="0.25">
      <c r="C436" s="89"/>
      <c r="I436" s="1"/>
      <c r="J436" s="57"/>
    </row>
    <row r="437" spans="3:10" ht="15" x14ac:dyDescent="0.25">
      <c r="C437" s="89"/>
      <c r="I437" s="1"/>
      <c r="J437" s="57"/>
    </row>
    <row r="438" spans="3:10" ht="15" x14ac:dyDescent="0.25">
      <c r="C438" s="89"/>
      <c r="I438" s="1"/>
      <c r="J438" s="57"/>
    </row>
    <row r="439" spans="3:10" ht="15" x14ac:dyDescent="0.25">
      <c r="C439" s="89"/>
      <c r="I439" s="1"/>
      <c r="J439" s="57"/>
    </row>
    <row r="440" spans="3:10" ht="15" x14ac:dyDescent="0.25">
      <c r="C440" s="89"/>
      <c r="I440" s="1"/>
      <c r="J440" s="57"/>
    </row>
    <row r="441" spans="3:10" ht="15" x14ac:dyDescent="0.25">
      <c r="C441" s="89"/>
      <c r="I441" s="1"/>
      <c r="J441" s="57"/>
    </row>
    <row r="442" spans="3:10" ht="15" x14ac:dyDescent="0.25">
      <c r="C442" s="89"/>
      <c r="I442" s="1"/>
      <c r="J442" s="57"/>
    </row>
    <row r="443" spans="3:10" ht="15" x14ac:dyDescent="0.25">
      <c r="C443" s="89"/>
      <c r="I443" s="1"/>
      <c r="J443" s="57"/>
    </row>
    <row r="444" spans="3:10" ht="15" x14ac:dyDescent="0.25">
      <c r="C444" s="89"/>
      <c r="I444" s="1"/>
      <c r="J444" s="57"/>
    </row>
    <row r="445" spans="3:10" ht="15" x14ac:dyDescent="0.25">
      <c r="C445" s="89"/>
      <c r="I445" s="1"/>
      <c r="J445" s="57"/>
    </row>
    <row r="446" spans="3:10" ht="15" x14ac:dyDescent="0.25">
      <c r="C446" s="89"/>
      <c r="I446" s="1"/>
      <c r="J446" s="57"/>
    </row>
    <row r="447" spans="3:10" ht="15" x14ac:dyDescent="0.25">
      <c r="C447" s="89"/>
      <c r="I447" s="1"/>
      <c r="J447" s="57"/>
    </row>
    <row r="448" spans="3:10" ht="15" x14ac:dyDescent="0.25">
      <c r="C448" s="89"/>
      <c r="I448" s="1"/>
      <c r="J448" s="57"/>
    </row>
    <row r="449" spans="3:10" ht="15" x14ac:dyDescent="0.25">
      <c r="C449" s="89"/>
      <c r="I449" s="1"/>
      <c r="J449" s="57"/>
    </row>
    <row r="450" spans="3:10" ht="15" x14ac:dyDescent="0.25">
      <c r="C450" s="89"/>
      <c r="I450" s="1"/>
      <c r="J450" s="57"/>
    </row>
    <row r="451" spans="3:10" ht="15" x14ac:dyDescent="0.25">
      <c r="C451" s="89"/>
      <c r="I451" s="1"/>
      <c r="J451" s="57"/>
    </row>
    <row r="452" spans="3:10" ht="15" x14ac:dyDescent="0.25">
      <c r="C452" s="89"/>
      <c r="I452" s="1"/>
      <c r="J452" s="57"/>
    </row>
    <row r="453" spans="3:10" ht="15" x14ac:dyDescent="0.25">
      <c r="C453" s="89"/>
      <c r="I453" s="1"/>
      <c r="J453" s="57"/>
    </row>
    <row r="454" spans="3:10" ht="15" x14ac:dyDescent="0.25">
      <c r="C454" s="89"/>
      <c r="I454" s="1"/>
      <c r="J454" s="57"/>
    </row>
    <row r="455" spans="3:10" ht="15" x14ac:dyDescent="0.25">
      <c r="C455" s="89"/>
      <c r="I455" s="1"/>
      <c r="J455" s="57"/>
    </row>
    <row r="456" spans="3:10" ht="15" x14ac:dyDescent="0.25">
      <c r="C456" s="89"/>
      <c r="I456" s="1"/>
      <c r="J456" s="57"/>
    </row>
    <row r="457" spans="3:10" ht="15" x14ac:dyDescent="0.25">
      <c r="C457" s="89"/>
      <c r="I457" s="1"/>
      <c r="J457" s="57"/>
    </row>
    <row r="458" spans="3:10" ht="15" x14ac:dyDescent="0.25">
      <c r="C458" s="89"/>
      <c r="I458" s="1"/>
      <c r="J458" s="57"/>
    </row>
    <row r="459" spans="3:10" ht="15" x14ac:dyDescent="0.25">
      <c r="C459" s="89"/>
      <c r="I459" s="1"/>
      <c r="J459" s="57"/>
    </row>
    <row r="460" spans="3:10" ht="15" x14ac:dyDescent="0.25">
      <c r="C460" s="89"/>
      <c r="I460" s="1"/>
      <c r="J460" s="57"/>
    </row>
    <row r="461" spans="3:10" ht="15" x14ac:dyDescent="0.25">
      <c r="C461" s="89"/>
      <c r="I461" s="1"/>
      <c r="J461" s="57"/>
    </row>
    <row r="462" spans="3:10" ht="15" x14ac:dyDescent="0.25">
      <c r="C462" s="89"/>
      <c r="I462" s="1"/>
      <c r="J462" s="57"/>
    </row>
    <row r="463" spans="3:10" ht="15" x14ac:dyDescent="0.25">
      <c r="C463" s="89"/>
      <c r="I463" s="1"/>
      <c r="J463" s="57"/>
    </row>
    <row r="464" spans="3:10" ht="15" x14ac:dyDescent="0.25">
      <c r="C464" s="89"/>
      <c r="I464" s="1"/>
      <c r="J464" s="57"/>
    </row>
    <row r="465" spans="3:10" ht="15" x14ac:dyDescent="0.25">
      <c r="C465" s="89"/>
      <c r="I465" s="1"/>
      <c r="J465" s="57"/>
    </row>
    <row r="466" spans="3:10" ht="15" x14ac:dyDescent="0.25">
      <c r="C466" s="89"/>
      <c r="I466" s="1"/>
      <c r="J466" s="57"/>
    </row>
    <row r="467" spans="3:10" ht="15" x14ac:dyDescent="0.25">
      <c r="C467" s="89"/>
      <c r="I467" s="1"/>
      <c r="J467" s="57"/>
    </row>
    <row r="468" spans="3:10" ht="15" x14ac:dyDescent="0.25">
      <c r="C468" s="89"/>
      <c r="I468" s="1"/>
      <c r="J468" s="57"/>
    </row>
    <row r="469" spans="3:10" ht="15" x14ac:dyDescent="0.25">
      <c r="C469" s="89"/>
      <c r="I469" s="1"/>
      <c r="J469" s="57"/>
    </row>
    <row r="470" spans="3:10" ht="15" x14ac:dyDescent="0.25">
      <c r="C470" s="89"/>
      <c r="I470" s="1"/>
      <c r="J470" s="57"/>
    </row>
    <row r="471" spans="3:10" ht="15" x14ac:dyDescent="0.25">
      <c r="C471" s="89"/>
      <c r="I471" s="1"/>
      <c r="J471" s="57"/>
    </row>
    <row r="472" spans="3:10" ht="15" x14ac:dyDescent="0.25">
      <c r="C472" s="89"/>
      <c r="I472" s="1"/>
      <c r="J472" s="57"/>
    </row>
    <row r="473" spans="3:10" ht="15" x14ac:dyDescent="0.25">
      <c r="C473" s="89"/>
      <c r="I473" s="1"/>
      <c r="J473" s="57"/>
    </row>
    <row r="474" spans="3:10" ht="15" x14ac:dyDescent="0.25">
      <c r="C474" s="89"/>
      <c r="I474" s="1"/>
      <c r="J474" s="57"/>
    </row>
    <row r="475" spans="3:10" ht="15" x14ac:dyDescent="0.25">
      <c r="C475" s="89"/>
      <c r="I475" s="1"/>
      <c r="J475" s="57"/>
    </row>
    <row r="476" spans="3:10" ht="15" x14ac:dyDescent="0.25">
      <c r="C476" s="89"/>
      <c r="I476" s="1"/>
      <c r="J476" s="57"/>
    </row>
    <row r="477" spans="3:10" ht="15" x14ac:dyDescent="0.25">
      <c r="C477" s="89"/>
      <c r="I477" s="1"/>
      <c r="J477" s="57"/>
    </row>
    <row r="478" spans="3:10" ht="15" x14ac:dyDescent="0.25">
      <c r="C478" s="89"/>
      <c r="I478" s="1"/>
      <c r="J478" s="57"/>
    </row>
    <row r="479" spans="3:10" ht="15" x14ac:dyDescent="0.25">
      <c r="C479" s="89"/>
      <c r="I479" s="1"/>
      <c r="J479" s="57"/>
    </row>
    <row r="480" spans="3:10" ht="15" x14ac:dyDescent="0.25">
      <c r="C480" s="89"/>
      <c r="I480" s="1"/>
      <c r="J480" s="57"/>
    </row>
    <row r="481" spans="3:10" ht="15" x14ac:dyDescent="0.25">
      <c r="C481" s="89"/>
      <c r="I481" s="1"/>
      <c r="J481" s="57"/>
    </row>
    <row r="482" spans="3:10" ht="15" x14ac:dyDescent="0.25">
      <c r="C482" s="89"/>
      <c r="I482" s="1"/>
      <c r="J482" s="57"/>
    </row>
    <row r="483" spans="3:10" ht="15" x14ac:dyDescent="0.25">
      <c r="C483" s="89"/>
      <c r="I483" s="1"/>
      <c r="J483" s="57"/>
    </row>
    <row r="484" spans="3:10" ht="15" x14ac:dyDescent="0.25">
      <c r="C484" s="89"/>
      <c r="I484" s="1"/>
      <c r="J484" s="57"/>
    </row>
    <row r="485" spans="3:10" ht="15" x14ac:dyDescent="0.25">
      <c r="C485" s="89"/>
      <c r="I485" s="1"/>
      <c r="J485" s="57"/>
    </row>
    <row r="486" spans="3:10" ht="15" x14ac:dyDescent="0.25">
      <c r="C486" s="89"/>
      <c r="I486" s="1"/>
      <c r="J486" s="57"/>
    </row>
    <row r="487" spans="3:10" ht="15" x14ac:dyDescent="0.25">
      <c r="C487" s="89"/>
      <c r="I487" s="1"/>
      <c r="J487" s="57"/>
    </row>
    <row r="488" spans="3:10" ht="15" x14ac:dyDescent="0.25">
      <c r="C488" s="89"/>
      <c r="I488" s="1"/>
      <c r="J488" s="57"/>
    </row>
    <row r="489" spans="3:10" ht="15" x14ac:dyDescent="0.25">
      <c r="C489" s="89"/>
      <c r="I489" s="1"/>
      <c r="J489" s="57"/>
    </row>
    <row r="490" spans="3:10" ht="15" x14ac:dyDescent="0.25">
      <c r="C490" s="89"/>
      <c r="I490" s="1"/>
      <c r="J490" s="57"/>
    </row>
    <row r="491" spans="3:10" ht="15" x14ac:dyDescent="0.25">
      <c r="C491" s="89"/>
      <c r="I491" s="1"/>
      <c r="J491" s="57"/>
    </row>
    <row r="492" spans="3:10" ht="15" x14ac:dyDescent="0.25">
      <c r="C492" s="89"/>
      <c r="I492" s="1"/>
      <c r="J492" s="57"/>
    </row>
    <row r="493" spans="3:10" ht="15" x14ac:dyDescent="0.25">
      <c r="C493" s="89"/>
      <c r="I493" s="1"/>
      <c r="J493" s="57"/>
    </row>
    <row r="494" spans="3:10" ht="15" x14ac:dyDescent="0.25">
      <c r="C494" s="89"/>
      <c r="I494" s="1"/>
      <c r="J494" s="57"/>
    </row>
    <row r="495" spans="3:10" ht="15" x14ac:dyDescent="0.25">
      <c r="C495" s="89"/>
      <c r="I495" s="1"/>
      <c r="J495" s="57"/>
    </row>
    <row r="496" spans="3:10" ht="15" x14ac:dyDescent="0.25">
      <c r="C496" s="89"/>
      <c r="I496" s="1"/>
      <c r="J496" s="57"/>
    </row>
    <row r="497" spans="3:10" ht="15" x14ac:dyDescent="0.25">
      <c r="C497" s="89"/>
      <c r="I497" s="1"/>
      <c r="J497" s="57"/>
    </row>
    <row r="498" spans="3:10" ht="15" x14ac:dyDescent="0.25">
      <c r="C498" s="89"/>
      <c r="I498" s="1"/>
      <c r="J498" s="57"/>
    </row>
    <row r="499" spans="3:10" ht="15" x14ac:dyDescent="0.25">
      <c r="C499" s="89"/>
      <c r="I499" s="1"/>
      <c r="J499" s="57"/>
    </row>
    <row r="500" spans="3:10" ht="15" x14ac:dyDescent="0.25">
      <c r="C500" s="89"/>
      <c r="I500" s="1"/>
      <c r="J500" s="57"/>
    </row>
    <row r="501" spans="3:10" ht="15" x14ac:dyDescent="0.25">
      <c r="C501" s="89"/>
      <c r="I501" s="1"/>
      <c r="J501" s="57"/>
    </row>
    <row r="502" spans="3:10" ht="15" x14ac:dyDescent="0.25">
      <c r="C502" s="89"/>
      <c r="I502" s="1"/>
      <c r="J502" s="57"/>
    </row>
    <row r="503" spans="3:10" ht="15" x14ac:dyDescent="0.25">
      <c r="C503" s="89"/>
      <c r="I503" s="1"/>
      <c r="J503" s="57"/>
    </row>
    <row r="504" spans="3:10" ht="15" x14ac:dyDescent="0.25">
      <c r="C504" s="89"/>
      <c r="I504" s="1"/>
      <c r="J504" s="57"/>
    </row>
    <row r="505" spans="3:10" ht="15" x14ac:dyDescent="0.25">
      <c r="C505" s="89"/>
      <c r="I505" s="1"/>
      <c r="J505" s="57"/>
    </row>
    <row r="506" spans="3:10" ht="15" x14ac:dyDescent="0.25">
      <c r="C506" s="89"/>
      <c r="I506" s="1"/>
      <c r="J506" s="57"/>
    </row>
    <row r="507" spans="3:10" ht="15" x14ac:dyDescent="0.25">
      <c r="C507" s="89"/>
      <c r="I507" s="1"/>
      <c r="J507" s="57"/>
    </row>
    <row r="508" spans="3:10" ht="15" x14ac:dyDescent="0.25">
      <c r="C508" s="89"/>
      <c r="I508" s="1"/>
      <c r="J508" s="57"/>
    </row>
    <row r="509" spans="3:10" ht="15" x14ac:dyDescent="0.25">
      <c r="C509" s="89"/>
      <c r="I509" s="1"/>
      <c r="J509" s="57"/>
    </row>
    <row r="510" spans="3:10" ht="15" x14ac:dyDescent="0.25">
      <c r="C510" s="89"/>
      <c r="I510" s="1"/>
      <c r="J510" s="57"/>
    </row>
    <row r="511" spans="3:10" ht="15" x14ac:dyDescent="0.25">
      <c r="C511" s="89"/>
      <c r="I511" s="1"/>
      <c r="J511" s="57"/>
    </row>
    <row r="512" spans="3:10" ht="15" x14ac:dyDescent="0.25">
      <c r="C512" s="89"/>
      <c r="I512" s="1"/>
      <c r="J512" s="57"/>
    </row>
    <row r="513" spans="3:10" ht="15" x14ac:dyDescent="0.25">
      <c r="C513" s="89"/>
      <c r="I513" s="1"/>
      <c r="J513" s="57"/>
    </row>
    <row r="514" spans="3:10" ht="15" x14ac:dyDescent="0.25">
      <c r="C514" s="89"/>
      <c r="I514" s="1"/>
      <c r="J514" s="57"/>
    </row>
    <row r="515" spans="3:10" ht="15" x14ac:dyDescent="0.25">
      <c r="C515" s="89"/>
      <c r="I515" s="1"/>
      <c r="J515" s="57"/>
    </row>
    <row r="516" spans="3:10" ht="15" x14ac:dyDescent="0.25">
      <c r="C516" s="89"/>
      <c r="I516" s="1"/>
      <c r="J516" s="57"/>
    </row>
    <row r="517" spans="3:10" ht="15" x14ac:dyDescent="0.25">
      <c r="C517" s="89"/>
      <c r="I517" s="1"/>
      <c r="J517" s="57"/>
    </row>
    <row r="518" spans="3:10" ht="15" x14ac:dyDescent="0.25">
      <c r="C518" s="89"/>
      <c r="I518" s="1"/>
      <c r="J518" s="57"/>
    </row>
    <row r="519" spans="3:10" ht="15" x14ac:dyDescent="0.25">
      <c r="C519" s="89"/>
      <c r="I519" s="1"/>
      <c r="J519" s="57"/>
    </row>
    <row r="520" spans="3:10" ht="15" x14ac:dyDescent="0.25">
      <c r="C520" s="89"/>
      <c r="I520" s="1"/>
      <c r="J520" s="57"/>
    </row>
    <row r="521" spans="3:10" ht="15" x14ac:dyDescent="0.25">
      <c r="C521" s="89"/>
      <c r="I521" s="1"/>
      <c r="J521" s="57"/>
    </row>
    <row r="522" spans="3:10" ht="15" x14ac:dyDescent="0.25">
      <c r="C522" s="89"/>
      <c r="I522" s="1"/>
      <c r="J522" s="57"/>
    </row>
    <row r="523" spans="3:10" ht="15" x14ac:dyDescent="0.25">
      <c r="C523" s="89"/>
      <c r="I523" s="1"/>
      <c r="J523" s="57"/>
    </row>
    <row r="524" spans="3:10" ht="15" x14ac:dyDescent="0.25">
      <c r="C524" s="89"/>
      <c r="I524" s="1"/>
      <c r="J524" s="57"/>
    </row>
    <row r="525" spans="3:10" ht="15" x14ac:dyDescent="0.25">
      <c r="C525" s="89"/>
      <c r="I525" s="1"/>
      <c r="J525" s="57"/>
    </row>
    <row r="526" spans="3:10" ht="15" x14ac:dyDescent="0.25">
      <c r="C526" s="89"/>
      <c r="I526" s="1"/>
      <c r="J526" s="57"/>
    </row>
    <row r="527" spans="3:10" ht="15" x14ac:dyDescent="0.25">
      <c r="C527" s="89"/>
      <c r="I527" s="1"/>
      <c r="J527" s="57"/>
    </row>
    <row r="528" spans="3:10" ht="15" x14ac:dyDescent="0.25">
      <c r="C528" s="89"/>
      <c r="I528" s="1"/>
      <c r="J528" s="57"/>
    </row>
    <row r="529" spans="3:10" ht="15" x14ac:dyDescent="0.25">
      <c r="C529" s="89"/>
      <c r="I529" s="1"/>
      <c r="J529" s="57"/>
    </row>
    <row r="530" spans="3:10" ht="15" x14ac:dyDescent="0.25">
      <c r="C530" s="89"/>
      <c r="I530" s="1"/>
      <c r="J530" s="57"/>
    </row>
    <row r="531" spans="3:10" ht="15" x14ac:dyDescent="0.25">
      <c r="C531" s="89"/>
      <c r="I531" s="1"/>
      <c r="J531" s="57"/>
    </row>
    <row r="532" spans="3:10" ht="15" x14ac:dyDescent="0.25">
      <c r="C532" s="89"/>
      <c r="I532" s="1"/>
      <c r="J532" s="57"/>
    </row>
    <row r="533" spans="3:10" ht="15" x14ac:dyDescent="0.25">
      <c r="C533" s="89"/>
      <c r="I533" s="1"/>
      <c r="J533" s="57"/>
    </row>
    <row r="534" spans="3:10" ht="15" x14ac:dyDescent="0.25">
      <c r="C534" s="89"/>
      <c r="I534" s="1"/>
      <c r="J534" s="57"/>
    </row>
    <row r="535" spans="3:10" ht="15" x14ac:dyDescent="0.25">
      <c r="C535" s="89"/>
      <c r="I535" s="1"/>
      <c r="J535" s="57"/>
    </row>
    <row r="536" spans="3:10" ht="15" x14ac:dyDescent="0.25">
      <c r="C536" s="89"/>
      <c r="I536" s="1"/>
      <c r="J536" s="57"/>
    </row>
    <row r="537" spans="3:10" ht="15" x14ac:dyDescent="0.25">
      <c r="C537" s="89"/>
      <c r="I537" s="1"/>
      <c r="J537" s="57"/>
    </row>
    <row r="538" spans="3:10" ht="15" x14ac:dyDescent="0.25">
      <c r="C538" s="89"/>
      <c r="I538" s="1"/>
      <c r="J538" s="57"/>
    </row>
    <row r="539" spans="3:10" ht="15" x14ac:dyDescent="0.25">
      <c r="C539" s="89"/>
      <c r="I539" s="1"/>
      <c r="J539" s="57"/>
    </row>
    <row r="540" spans="3:10" ht="15" x14ac:dyDescent="0.25">
      <c r="C540" s="89"/>
      <c r="I540" s="1"/>
      <c r="J540" s="57"/>
    </row>
    <row r="541" spans="3:10" ht="15" x14ac:dyDescent="0.25">
      <c r="C541" s="89"/>
      <c r="I541" s="1"/>
      <c r="J541" s="57"/>
    </row>
    <row r="542" spans="3:10" ht="15" x14ac:dyDescent="0.25">
      <c r="C542" s="89"/>
      <c r="I542" s="1"/>
      <c r="J542" s="57"/>
    </row>
    <row r="543" spans="3:10" ht="15" x14ac:dyDescent="0.25">
      <c r="C543" s="89"/>
      <c r="I543" s="1"/>
      <c r="J543" s="57"/>
    </row>
    <row r="544" spans="3:10" ht="15" x14ac:dyDescent="0.25">
      <c r="C544" s="89"/>
      <c r="I544" s="1"/>
      <c r="J544" s="57"/>
    </row>
    <row r="545" spans="3:10" ht="15" x14ac:dyDescent="0.25">
      <c r="C545" s="89"/>
      <c r="I545" s="1"/>
      <c r="J545" s="57"/>
    </row>
    <row r="546" spans="3:10" ht="15" x14ac:dyDescent="0.25">
      <c r="C546" s="89"/>
      <c r="I546" s="1"/>
      <c r="J546" s="57"/>
    </row>
    <row r="547" spans="3:10" ht="15" x14ac:dyDescent="0.25">
      <c r="C547" s="89"/>
      <c r="I547" s="1"/>
      <c r="J547" s="57"/>
    </row>
    <row r="548" spans="3:10" ht="15" x14ac:dyDescent="0.25">
      <c r="C548" s="89"/>
      <c r="I548" s="1"/>
      <c r="J548" s="57"/>
    </row>
    <row r="549" spans="3:10" ht="15" x14ac:dyDescent="0.25">
      <c r="C549" s="89"/>
      <c r="I549" s="1"/>
      <c r="J549" s="57"/>
    </row>
    <row r="550" spans="3:10" ht="15" x14ac:dyDescent="0.25">
      <c r="C550" s="89"/>
      <c r="I550" s="1"/>
      <c r="J550" s="57"/>
    </row>
    <row r="551" spans="3:10" ht="15" x14ac:dyDescent="0.25">
      <c r="C551" s="89"/>
      <c r="I551" s="1"/>
      <c r="J551" s="57"/>
    </row>
    <row r="552" spans="3:10" ht="15" x14ac:dyDescent="0.25">
      <c r="C552" s="89"/>
      <c r="I552" s="1"/>
      <c r="J552" s="57"/>
    </row>
    <row r="553" spans="3:10" ht="15" x14ac:dyDescent="0.25">
      <c r="C553" s="89"/>
      <c r="I553" s="1"/>
      <c r="J553" s="57"/>
    </row>
    <row r="554" spans="3:10" ht="15" x14ac:dyDescent="0.25">
      <c r="C554" s="89"/>
      <c r="I554" s="1"/>
      <c r="J554" s="57"/>
    </row>
    <row r="555" spans="3:10" ht="15" x14ac:dyDescent="0.25">
      <c r="C555" s="89"/>
      <c r="I555" s="1"/>
      <c r="J555" s="57"/>
    </row>
    <row r="556" spans="3:10" ht="15" x14ac:dyDescent="0.25">
      <c r="C556" s="89"/>
      <c r="I556" s="1"/>
      <c r="J556" s="57"/>
    </row>
    <row r="557" spans="3:10" ht="15" x14ac:dyDescent="0.25">
      <c r="C557" s="89"/>
      <c r="I557" s="1"/>
      <c r="J557" s="57"/>
    </row>
    <row r="558" spans="3:10" ht="15" x14ac:dyDescent="0.25">
      <c r="C558" s="89"/>
      <c r="I558" s="1"/>
      <c r="J558" s="57"/>
    </row>
    <row r="559" spans="3:10" ht="15" x14ac:dyDescent="0.25">
      <c r="C559" s="89"/>
      <c r="I559" s="1"/>
      <c r="J559" s="57"/>
    </row>
    <row r="560" spans="3:10" ht="15" x14ac:dyDescent="0.25">
      <c r="C560" s="89"/>
      <c r="I560" s="1"/>
      <c r="J560" s="57"/>
    </row>
    <row r="561" spans="3:10" ht="15" x14ac:dyDescent="0.25">
      <c r="C561" s="89"/>
      <c r="I561" s="1"/>
      <c r="J561" s="57"/>
    </row>
    <row r="562" spans="3:10" ht="15" x14ac:dyDescent="0.25">
      <c r="C562" s="89"/>
      <c r="I562" s="1"/>
      <c r="J562" s="57"/>
    </row>
    <row r="563" spans="3:10" ht="15" x14ac:dyDescent="0.25">
      <c r="C563" s="89"/>
      <c r="I563" s="1"/>
      <c r="J563" s="57"/>
    </row>
    <row r="564" spans="3:10" ht="15" x14ac:dyDescent="0.25">
      <c r="C564" s="89"/>
      <c r="I564" s="1"/>
      <c r="J564" s="57"/>
    </row>
    <row r="565" spans="3:10" ht="15" x14ac:dyDescent="0.25">
      <c r="C565" s="89"/>
      <c r="I565" s="1"/>
      <c r="J565" s="57"/>
    </row>
    <row r="566" spans="3:10" ht="15" x14ac:dyDescent="0.25">
      <c r="C566" s="89"/>
      <c r="I566" s="1"/>
      <c r="J566" s="57"/>
    </row>
    <row r="567" spans="3:10" ht="15" x14ac:dyDescent="0.25">
      <c r="C567" s="89"/>
      <c r="I567" s="1"/>
      <c r="J567" s="57"/>
    </row>
    <row r="568" spans="3:10" ht="15" x14ac:dyDescent="0.25">
      <c r="C568" s="89"/>
      <c r="I568" s="1"/>
      <c r="J568" s="57"/>
    </row>
    <row r="569" spans="3:10" ht="15" x14ac:dyDescent="0.25">
      <c r="C569" s="89"/>
      <c r="I569" s="1"/>
      <c r="J569" s="57"/>
    </row>
    <row r="570" spans="3:10" ht="15" x14ac:dyDescent="0.25">
      <c r="C570" s="89"/>
      <c r="I570" s="1"/>
      <c r="J570" s="57"/>
    </row>
    <row r="571" spans="3:10" ht="15" x14ac:dyDescent="0.25">
      <c r="C571" s="89"/>
      <c r="I571" s="1"/>
      <c r="J571" s="57"/>
    </row>
    <row r="572" spans="3:10" ht="15" x14ac:dyDescent="0.25">
      <c r="C572" s="89"/>
      <c r="I572" s="1"/>
      <c r="J572" s="57"/>
    </row>
    <row r="573" spans="3:10" ht="15" x14ac:dyDescent="0.25">
      <c r="C573" s="89"/>
      <c r="I573" s="1"/>
      <c r="J573" s="57"/>
    </row>
    <row r="574" spans="3:10" ht="15" x14ac:dyDescent="0.25">
      <c r="C574" s="89"/>
      <c r="I574" s="1"/>
      <c r="J574" s="57"/>
    </row>
    <row r="575" spans="3:10" ht="15" x14ac:dyDescent="0.25">
      <c r="C575" s="89"/>
      <c r="I575" s="1"/>
      <c r="J575" s="57"/>
    </row>
    <row r="576" spans="3:10" ht="15" x14ac:dyDescent="0.25">
      <c r="C576" s="89"/>
      <c r="I576" s="1"/>
      <c r="J576" s="57"/>
    </row>
    <row r="577" spans="3:10" ht="15" x14ac:dyDescent="0.25">
      <c r="C577" s="89"/>
      <c r="I577" s="1"/>
      <c r="J577" s="57"/>
    </row>
    <row r="578" spans="3:10" ht="15" x14ac:dyDescent="0.25">
      <c r="C578" s="89"/>
      <c r="I578" s="1"/>
      <c r="J578" s="57"/>
    </row>
    <row r="579" spans="3:10" ht="15" x14ac:dyDescent="0.25">
      <c r="C579" s="89"/>
      <c r="I579" s="1"/>
      <c r="J579" s="57"/>
    </row>
    <row r="580" spans="3:10" ht="15" x14ac:dyDescent="0.25">
      <c r="C580" s="89"/>
      <c r="I580" s="1"/>
      <c r="J580" s="57"/>
    </row>
    <row r="581" spans="3:10" ht="15" x14ac:dyDescent="0.25">
      <c r="C581" s="89"/>
      <c r="I581" s="1"/>
      <c r="J581" s="57"/>
    </row>
    <row r="582" spans="3:10" ht="15" x14ac:dyDescent="0.25">
      <c r="C582" s="89"/>
      <c r="I582" s="1"/>
      <c r="J582" s="57"/>
    </row>
    <row r="583" spans="3:10" ht="15" x14ac:dyDescent="0.25">
      <c r="C583" s="89"/>
      <c r="I583" s="1"/>
      <c r="J583" s="57"/>
    </row>
    <row r="584" spans="3:10" ht="15" x14ac:dyDescent="0.25">
      <c r="C584" s="89"/>
      <c r="I584" s="1"/>
      <c r="J584" s="57"/>
    </row>
    <row r="585" spans="3:10" ht="15" x14ac:dyDescent="0.25">
      <c r="C585" s="89"/>
      <c r="I585" s="1"/>
      <c r="J585" s="57"/>
    </row>
    <row r="586" spans="3:10" ht="15" x14ac:dyDescent="0.25">
      <c r="C586" s="89"/>
      <c r="I586" s="1"/>
      <c r="J586" s="57"/>
    </row>
    <row r="587" spans="3:10" ht="15" x14ac:dyDescent="0.25">
      <c r="C587" s="89"/>
      <c r="I587" s="1"/>
      <c r="J587" s="57"/>
    </row>
    <row r="588" spans="3:10" ht="15" x14ac:dyDescent="0.25">
      <c r="C588" s="89"/>
      <c r="I588" s="1"/>
      <c r="J588" s="57"/>
    </row>
    <row r="589" spans="3:10" ht="15" x14ac:dyDescent="0.25">
      <c r="C589" s="89"/>
      <c r="I589" s="1"/>
      <c r="J589" s="57"/>
    </row>
    <row r="590" spans="3:10" ht="15" x14ac:dyDescent="0.25">
      <c r="C590" s="89"/>
      <c r="I590" s="1"/>
      <c r="J590" s="57"/>
    </row>
    <row r="591" spans="3:10" ht="15" x14ac:dyDescent="0.25">
      <c r="C591" s="89"/>
      <c r="I591" s="1"/>
      <c r="J591" s="57"/>
    </row>
    <row r="592" spans="3:10" ht="15" x14ac:dyDescent="0.25">
      <c r="C592" s="89"/>
      <c r="I592" s="1"/>
      <c r="J592" s="57"/>
    </row>
    <row r="593" spans="3:10" ht="15" x14ac:dyDescent="0.25">
      <c r="C593" s="89"/>
      <c r="I593" s="1"/>
      <c r="J593" s="57"/>
    </row>
    <row r="594" spans="3:10" ht="15" x14ac:dyDescent="0.25">
      <c r="C594" s="89"/>
      <c r="I594" s="1"/>
      <c r="J594" s="57"/>
    </row>
    <row r="595" spans="3:10" ht="15" x14ac:dyDescent="0.25">
      <c r="C595" s="89"/>
      <c r="I595" s="1"/>
      <c r="J595" s="57"/>
    </row>
    <row r="596" spans="3:10" ht="15" x14ac:dyDescent="0.25">
      <c r="C596" s="89"/>
      <c r="I596" s="1"/>
      <c r="J596" s="57"/>
    </row>
    <row r="597" spans="3:10" ht="15" x14ac:dyDescent="0.25">
      <c r="C597" s="89"/>
      <c r="I597" s="1"/>
      <c r="J597" s="57"/>
    </row>
    <row r="598" spans="3:10" ht="15" x14ac:dyDescent="0.25">
      <c r="C598" s="89"/>
      <c r="I598" s="1"/>
      <c r="J598" s="57"/>
    </row>
    <row r="599" spans="3:10" ht="15" x14ac:dyDescent="0.25">
      <c r="C599" s="89"/>
      <c r="I599" s="1"/>
      <c r="J599" s="57"/>
    </row>
    <row r="600" spans="3:10" ht="15" x14ac:dyDescent="0.25">
      <c r="C600" s="89"/>
      <c r="I600" s="1"/>
      <c r="J600" s="57"/>
    </row>
    <row r="601" spans="3:10" ht="15" x14ac:dyDescent="0.25">
      <c r="C601" s="89"/>
      <c r="I601" s="1"/>
      <c r="J601" s="57"/>
    </row>
    <row r="602" spans="3:10" ht="15" x14ac:dyDescent="0.25">
      <c r="C602" s="89"/>
      <c r="I602" s="1"/>
      <c r="J602" s="57"/>
    </row>
    <row r="603" spans="3:10" ht="15" x14ac:dyDescent="0.25">
      <c r="C603" s="89"/>
      <c r="I603" s="1"/>
      <c r="J603" s="57"/>
    </row>
    <row r="604" spans="3:10" ht="15" x14ac:dyDescent="0.25">
      <c r="C604" s="89"/>
      <c r="I604" s="1"/>
      <c r="J604" s="57"/>
    </row>
    <row r="605" spans="3:10" ht="15" x14ac:dyDescent="0.25">
      <c r="C605" s="89"/>
      <c r="I605" s="1"/>
      <c r="J605" s="57"/>
    </row>
    <row r="606" spans="3:10" ht="15" x14ac:dyDescent="0.25">
      <c r="C606" s="89"/>
      <c r="I606" s="1"/>
      <c r="J606" s="57"/>
    </row>
    <row r="607" spans="3:10" ht="15" x14ac:dyDescent="0.25">
      <c r="C607" s="89"/>
      <c r="I607" s="1"/>
      <c r="J607" s="57"/>
    </row>
    <row r="608" spans="3:10" ht="15" x14ac:dyDescent="0.25">
      <c r="C608" s="89"/>
      <c r="I608" s="1"/>
      <c r="J608" s="57"/>
    </row>
    <row r="609" spans="3:10" ht="15" x14ac:dyDescent="0.25">
      <c r="C609" s="89"/>
      <c r="I609" s="1"/>
      <c r="J609" s="57"/>
    </row>
    <row r="610" spans="3:10" ht="15" x14ac:dyDescent="0.25">
      <c r="C610" s="89"/>
      <c r="I610" s="1"/>
      <c r="J610" s="57"/>
    </row>
    <row r="611" spans="3:10" ht="15" x14ac:dyDescent="0.25">
      <c r="C611" s="89"/>
      <c r="I611" s="1"/>
      <c r="J611" s="57"/>
    </row>
    <row r="612" spans="3:10" ht="15" x14ac:dyDescent="0.25">
      <c r="C612" s="89"/>
      <c r="I612" s="1"/>
      <c r="J612" s="57"/>
    </row>
    <row r="613" spans="3:10" ht="15" x14ac:dyDescent="0.25">
      <c r="C613" s="89"/>
      <c r="I613" s="1"/>
      <c r="J613" s="57"/>
    </row>
    <row r="614" spans="3:10" ht="15" x14ac:dyDescent="0.25">
      <c r="C614" s="89"/>
      <c r="I614" s="1"/>
      <c r="J614" s="57"/>
    </row>
    <row r="615" spans="3:10" ht="15" x14ac:dyDescent="0.25">
      <c r="C615" s="89"/>
      <c r="I615" s="1"/>
      <c r="J615" s="57"/>
    </row>
    <row r="616" spans="3:10" ht="15" x14ac:dyDescent="0.25">
      <c r="C616" s="89"/>
      <c r="I616" s="1"/>
      <c r="J616" s="57"/>
    </row>
    <row r="617" spans="3:10" ht="15" x14ac:dyDescent="0.25">
      <c r="C617" s="89"/>
      <c r="I617" s="1"/>
      <c r="J617" s="57"/>
    </row>
    <row r="618" spans="3:10" ht="15" x14ac:dyDescent="0.25">
      <c r="C618" s="89"/>
      <c r="I618" s="1"/>
      <c r="J618" s="57"/>
    </row>
    <row r="619" spans="3:10" ht="15" x14ac:dyDescent="0.25">
      <c r="C619" s="89"/>
      <c r="I619" s="1"/>
      <c r="J619" s="57"/>
    </row>
    <row r="620" spans="3:10" ht="15" x14ac:dyDescent="0.25">
      <c r="C620" s="89"/>
      <c r="I620" s="1"/>
      <c r="J620" s="57"/>
    </row>
    <row r="621" spans="3:10" ht="15" x14ac:dyDescent="0.25">
      <c r="C621" s="89"/>
      <c r="I621" s="1"/>
      <c r="J621" s="57"/>
    </row>
    <row r="622" spans="3:10" ht="15" x14ac:dyDescent="0.25">
      <c r="C622" s="89"/>
      <c r="I622" s="1"/>
      <c r="J622" s="57"/>
    </row>
    <row r="623" spans="3:10" ht="15" x14ac:dyDescent="0.25">
      <c r="C623" s="89"/>
      <c r="I623" s="1"/>
      <c r="J623" s="57"/>
    </row>
    <row r="624" spans="3:10" ht="15" x14ac:dyDescent="0.25">
      <c r="C624" s="89"/>
      <c r="I624" s="1"/>
      <c r="J624" s="57"/>
    </row>
    <row r="625" spans="3:10" ht="15" x14ac:dyDescent="0.25">
      <c r="C625" s="89"/>
      <c r="I625" s="1"/>
      <c r="J625" s="57"/>
    </row>
    <row r="626" spans="3:10" ht="15" x14ac:dyDescent="0.25">
      <c r="C626" s="89"/>
      <c r="I626" s="1"/>
      <c r="J626" s="57"/>
    </row>
    <row r="627" spans="3:10" ht="15" x14ac:dyDescent="0.25">
      <c r="C627" s="89"/>
      <c r="I627" s="1"/>
      <c r="J627" s="57"/>
    </row>
    <row r="628" spans="3:10" ht="15" x14ac:dyDescent="0.25">
      <c r="C628" s="89"/>
      <c r="I628" s="1"/>
      <c r="J628" s="57"/>
    </row>
    <row r="629" spans="3:10" ht="15" x14ac:dyDescent="0.25">
      <c r="C629" s="89"/>
      <c r="I629" s="1"/>
      <c r="J629" s="57"/>
    </row>
    <row r="630" spans="3:10" ht="15" x14ac:dyDescent="0.25">
      <c r="C630" s="89"/>
      <c r="I630" s="1"/>
      <c r="J630" s="57"/>
    </row>
    <row r="631" spans="3:10" ht="15" x14ac:dyDescent="0.25">
      <c r="C631" s="89"/>
      <c r="I631" s="1"/>
      <c r="J631" s="57"/>
    </row>
    <row r="632" spans="3:10" ht="15" x14ac:dyDescent="0.25">
      <c r="C632" s="89"/>
      <c r="I632" s="1"/>
      <c r="J632" s="57"/>
    </row>
    <row r="633" spans="3:10" ht="15" x14ac:dyDescent="0.25">
      <c r="C633" s="89"/>
      <c r="I633" s="1"/>
      <c r="J633" s="57"/>
    </row>
    <row r="634" spans="3:10" ht="15" x14ac:dyDescent="0.25">
      <c r="C634" s="89"/>
      <c r="I634" s="1"/>
      <c r="J634" s="57"/>
    </row>
    <row r="635" spans="3:10" ht="15" x14ac:dyDescent="0.25">
      <c r="C635" s="89"/>
      <c r="I635" s="1"/>
      <c r="J635" s="57"/>
    </row>
    <row r="636" spans="3:10" ht="15" x14ac:dyDescent="0.25">
      <c r="C636" s="89"/>
      <c r="I636" s="1"/>
      <c r="J636" s="57"/>
    </row>
    <row r="637" spans="3:10" ht="15" x14ac:dyDescent="0.25">
      <c r="C637" s="89"/>
      <c r="I637" s="1"/>
      <c r="J637" s="57"/>
    </row>
    <row r="638" spans="3:10" ht="15" x14ac:dyDescent="0.25">
      <c r="C638" s="89"/>
      <c r="I638" s="1"/>
      <c r="J638" s="57"/>
    </row>
    <row r="639" spans="3:10" ht="15" x14ac:dyDescent="0.25">
      <c r="C639" s="89"/>
      <c r="I639" s="1"/>
      <c r="J639" s="57"/>
    </row>
    <row r="640" spans="3:10" ht="15" x14ac:dyDescent="0.25">
      <c r="C640" s="89"/>
      <c r="I640" s="1"/>
      <c r="J640" s="57"/>
    </row>
    <row r="641" spans="3:10" ht="15" x14ac:dyDescent="0.25">
      <c r="C641" s="89"/>
      <c r="I641" s="1"/>
      <c r="J641" s="57"/>
    </row>
    <row r="642" spans="3:10" ht="15" x14ac:dyDescent="0.25">
      <c r="C642" s="89"/>
      <c r="I642" s="1"/>
      <c r="J642" s="57"/>
    </row>
    <row r="643" spans="3:10" ht="15" x14ac:dyDescent="0.25">
      <c r="C643" s="89"/>
      <c r="I643" s="1"/>
      <c r="J643" s="57"/>
    </row>
    <row r="644" spans="3:10" ht="15" x14ac:dyDescent="0.25">
      <c r="C644" s="89"/>
      <c r="I644" s="1"/>
      <c r="J644" s="57"/>
    </row>
    <row r="645" spans="3:10" ht="15" x14ac:dyDescent="0.25">
      <c r="C645" s="89"/>
      <c r="I645" s="1"/>
      <c r="J645" s="57"/>
    </row>
    <row r="646" spans="3:10" ht="15" x14ac:dyDescent="0.25">
      <c r="C646" s="89"/>
      <c r="I646" s="1"/>
      <c r="J646" s="57"/>
    </row>
    <row r="647" spans="3:10" ht="15" x14ac:dyDescent="0.25">
      <c r="C647" s="89"/>
      <c r="I647" s="1"/>
      <c r="J647" s="57"/>
    </row>
    <row r="648" spans="3:10" ht="15" x14ac:dyDescent="0.25">
      <c r="C648" s="89"/>
      <c r="I648" s="1"/>
      <c r="J648" s="57"/>
    </row>
    <row r="649" spans="3:10" ht="15" x14ac:dyDescent="0.25">
      <c r="C649" s="89"/>
      <c r="I649" s="1"/>
      <c r="J649" s="57"/>
    </row>
    <row r="650" spans="3:10" ht="15" x14ac:dyDescent="0.25">
      <c r="C650" s="89"/>
      <c r="I650" s="1"/>
      <c r="J650" s="57"/>
    </row>
    <row r="651" spans="3:10" ht="15" x14ac:dyDescent="0.25">
      <c r="C651" s="89"/>
      <c r="I651" s="1"/>
      <c r="J651" s="57"/>
    </row>
    <row r="652" spans="3:10" ht="15" x14ac:dyDescent="0.25">
      <c r="C652" s="89"/>
      <c r="I652" s="1"/>
      <c r="J652" s="57"/>
    </row>
    <row r="653" spans="3:10" ht="15" x14ac:dyDescent="0.25">
      <c r="C653" s="89"/>
      <c r="I653" s="1"/>
      <c r="J653" s="57"/>
    </row>
    <row r="654" spans="3:10" ht="15" x14ac:dyDescent="0.25">
      <c r="C654" s="89"/>
      <c r="I654" s="1"/>
      <c r="J654" s="57"/>
    </row>
    <row r="655" spans="3:10" ht="15" x14ac:dyDescent="0.25">
      <c r="C655" s="89"/>
      <c r="I655" s="1"/>
      <c r="J655" s="57"/>
    </row>
    <row r="656" spans="3:10" ht="15" x14ac:dyDescent="0.25">
      <c r="C656" s="89"/>
      <c r="I656" s="1"/>
      <c r="J656" s="57"/>
    </row>
    <row r="657" spans="3:10" ht="15" x14ac:dyDescent="0.25">
      <c r="C657" s="89"/>
      <c r="I657" s="1"/>
      <c r="J657" s="57"/>
    </row>
    <row r="658" spans="3:10" ht="15" x14ac:dyDescent="0.25">
      <c r="C658" s="89"/>
      <c r="I658" s="1"/>
      <c r="J658" s="57"/>
    </row>
    <row r="659" spans="3:10" ht="15" x14ac:dyDescent="0.25">
      <c r="C659" s="89"/>
      <c r="I659" s="1"/>
      <c r="J659" s="57"/>
    </row>
    <row r="660" spans="3:10" ht="15" x14ac:dyDescent="0.25">
      <c r="C660" s="89"/>
      <c r="I660" s="1"/>
      <c r="J660" s="57"/>
    </row>
    <row r="661" spans="3:10" ht="15" x14ac:dyDescent="0.25">
      <c r="C661" s="89"/>
      <c r="I661" s="1"/>
      <c r="J661" s="57"/>
    </row>
    <row r="662" spans="3:10" ht="15" x14ac:dyDescent="0.25">
      <c r="C662" s="89"/>
      <c r="I662" s="1"/>
      <c r="J662" s="57"/>
    </row>
    <row r="663" spans="3:10" ht="15" x14ac:dyDescent="0.25">
      <c r="C663" s="89"/>
      <c r="I663" s="1"/>
      <c r="J663" s="57"/>
    </row>
    <row r="664" spans="3:10" ht="15" x14ac:dyDescent="0.25">
      <c r="C664" s="89"/>
      <c r="I664" s="1"/>
      <c r="J664" s="57"/>
    </row>
    <row r="665" spans="3:10" ht="15" x14ac:dyDescent="0.25">
      <c r="C665" s="89"/>
      <c r="I665" s="1"/>
      <c r="J665" s="57"/>
    </row>
    <row r="666" spans="3:10" ht="15" x14ac:dyDescent="0.25">
      <c r="C666" s="89"/>
      <c r="I666" s="1"/>
      <c r="J666" s="57"/>
    </row>
    <row r="667" spans="3:10" ht="15" x14ac:dyDescent="0.25">
      <c r="C667" s="89"/>
      <c r="I667" s="1"/>
      <c r="J667" s="57"/>
    </row>
    <row r="668" spans="3:10" ht="15" x14ac:dyDescent="0.25">
      <c r="C668" s="89"/>
      <c r="I668" s="1"/>
      <c r="J668" s="57"/>
    </row>
    <row r="669" spans="3:10" ht="15" x14ac:dyDescent="0.25">
      <c r="C669" s="89"/>
      <c r="I669" s="1"/>
      <c r="J669" s="57"/>
    </row>
    <row r="670" spans="3:10" ht="15" x14ac:dyDescent="0.25">
      <c r="C670" s="89"/>
      <c r="I670" s="1"/>
      <c r="J670" s="57"/>
    </row>
    <row r="671" spans="3:10" ht="15" x14ac:dyDescent="0.25">
      <c r="C671" s="89"/>
      <c r="I671" s="1"/>
      <c r="J671" s="57"/>
    </row>
    <row r="672" spans="3:10" ht="15" x14ac:dyDescent="0.25">
      <c r="C672" s="89"/>
      <c r="I672" s="1"/>
      <c r="J672" s="57"/>
    </row>
    <row r="673" spans="3:10" ht="15" x14ac:dyDescent="0.25">
      <c r="C673" s="89"/>
      <c r="I673" s="1"/>
      <c r="J673" s="57"/>
    </row>
    <row r="674" spans="3:10" ht="15" x14ac:dyDescent="0.25">
      <c r="C674" s="89"/>
      <c r="I674" s="1"/>
      <c r="J674" s="57"/>
    </row>
    <row r="675" spans="3:10" ht="15" x14ac:dyDescent="0.25">
      <c r="C675" s="89"/>
      <c r="I675" s="1"/>
      <c r="J675" s="57"/>
    </row>
    <row r="676" spans="3:10" ht="15" x14ac:dyDescent="0.25">
      <c r="C676" s="89"/>
      <c r="I676" s="1"/>
      <c r="J676" s="57"/>
    </row>
    <row r="677" spans="3:10" ht="15" x14ac:dyDescent="0.25">
      <c r="C677" s="89"/>
      <c r="I677" s="1"/>
      <c r="J677" s="57"/>
    </row>
    <row r="678" spans="3:10" ht="15" x14ac:dyDescent="0.25">
      <c r="C678" s="89"/>
      <c r="I678" s="1"/>
      <c r="J678" s="57"/>
    </row>
    <row r="679" spans="3:10" ht="15" x14ac:dyDescent="0.25">
      <c r="C679" s="89"/>
      <c r="I679" s="1"/>
      <c r="J679" s="57"/>
    </row>
    <row r="680" spans="3:10" ht="15" x14ac:dyDescent="0.25">
      <c r="C680" s="89"/>
      <c r="I680" s="1"/>
      <c r="J680" s="57"/>
    </row>
    <row r="681" spans="3:10" ht="15" x14ac:dyDescent="0.25">
      <c r="C681" s="89"/>
      <c r="I681" s="1"/>
      <c r="J681" s="57"/>
    </row>
    <row r="682" spans="3:10" ht="15" x14ac:dyDescent="0.25">
      <c r="C682" s="89"/>
      <c r="I682" s="1"/>
      <c r="J682" s="57"/>
    </row>
    <row r="683" spans="3:10" ht="15" x14ac:dyDescent="0.25">
      <c r="C683" s="89"/>
      <c r="I683" s="1"/>
      <c r="J683" s="57"/>
    </row>
    <row r="684" spans="3:10" ht="15" x14ac:dyDescent="0.25">
      <c r="C684" s="89"/>
      <c r="I684" s="1"/>
      <c r="J684" s="57"/>
    </row>
    <row r="685" spans="3:10" ht="15" x14ac:dyDescent="0.25">
      <c r="C685" s="89"/>
      <c r="I685" s="1"/>
      <c r="J685" s="57"/>
    </row>
    <row r="686" spans="3:10" ht="15" x14ac:dyDescent="0.25">
      <c r="C686" s="89"/>
      <c r="I686" s="1"/>
      <c r="J686" s="57"/>
    </row>
    <row r="687" spans="3:10" ht="15" x14ac:dyDescent="0.25">
      <c r="C687" s="89"/>
      <c r="I687" s="1"/>
      <c r="J687" s="57"/>
    </row>
    <row r="688" spans="3:10" ht="15" x14ac:dyDescent="0.25">
      <c r="C688" s="89"/>
      <c r="I688" s="1"/>
      <c r="J688" s="57"/>
    </row>
    <row r="689" spans="3:10" ht="15" x14ac:dyDescent="0.25">
      <c r="C689" s="89"/>
      <c r="I689" s="1"/>
      <c r="J689" s="57"/>
    </row>
    <row r="690" spans="3:10" ht="15" x14ac:dyDescent="0.25">
      <c r="C690" s="89"/>
      <c r="I690" s="1"/>
      <c r="J690" s="57"/>
    </row>
    <row r="691" spans="3:10" ht="15" x14ac:dyDescent="0.25">
      <c r="C691" s="89"/>
      <c r="I691" s="1"/>
      <c r="J691" s="57"/>
    </row>
    <row r="692" spans="3:10" ht="15" x14ac:dyDescent="0.25">
      <c r="C692" s="89"/>
      <c r="I692" s="1"/>
      <c r="J692" s="57"/>
    </row>
    <row r="693" spans="3:10" ht="15" x14ac:dyDescent="0.25">
      <c r="C693" s="89"/>
      <c r="I693" s="1"/>
      <c r="J693" s="57"/>
    </row>
    <row r="694" spans="3:10" ht="15" x14ac:dyDescent="0.25">
      <c r="C694" s="89"/>
      <c r="I694" s="1"/>
      <c r="J694" s="57"/>
    </row>
    <row r="695" spans="3:10" ht="15" x14ac:dyDescent="0.25">
      <c r="C695" s="89"/>
      <c r="I695" s="1"/>
      <c r="J695" s="57"/>
    </row>
    <row r="696" spans="3:10" ht="15" x14ac:dyDescent="0.25">
      <c r="C696" s="89"/>
      <c r="I696" s="1"/>
      <c r="J696" s="57"/>
    </row>
    <row r="697" spans="3:10" ht="15" x14ac:dyDescent="0.25">
      <c r="C697" s="89"/>
      <c r="I697" s="1"/>
      <c r="J697" s="57"/>
    </row>
    <row r="698" spans="3:10" ht="15" x14ac:dyDescent="0.25">
      <c r="C698" s="89"/>
      <c r="I698" s="1"/>
      <c r="J698" s="57"/>
    </row>
    <row r="699" spans="3:10" ht="15" x14ac:dyDescent="0.25">
      <c r="C699" s="89"/>
      <c r="I699" s="1"/>
      <c r="J699" s="57"/>
    </row>
    <row r="700" spans="3:10" ht="15" x14ac:dyDescent="0.25">
      <c r="C700" s="89"/>
      <c r="I700" s="1"/>
      <c r="J700" s="57"/>
    </row>
    <row r="701" spans="3:10" ht="15" x14ac:dyDescent="0.25">
      <c r="C701" s="89"/>
      <c r="I701" s="1"/>
      <c r="J701" s="57"/>
    </row>
    <row r="702" spans="3:10" ht="15" x14ac:dyDescent="0.25">
      <c r="C702" s="89"/>
      <c r="I702" s="1"/>
      <c r="J702" s="57"/>
    </row>
    <row r="703" spans="3:10" ht="15" x14ac:dyDescent="0.25">
      <c r="C703" s="89"/>
      <c r="I703" s="1"/>
      <c r="J703" s="57"/>
    </row>
    <row r="704" spans="3:10" ht="15" x14ac:dyDescent="0.25">
      <c r="C704" s="89"/>
      <c r="I704" s="1"/>
      <c r="J704" s="57"/>
    </row>
    <row r="705" spans="3:10" ht="15" x14ac:dyDescent="0.25">
      <c r="C705" s="89"/>
      <c r="I705" s="1"/>
      <c r="J705" s="57"/>
    </row>
    <row r="706" spans="3:10" ht="15" x14ac:dyDescent="0.25">
      <c r="C706" s="89"/>
      <c r="I706" s="1"/>
      <c r="J706" s="57"/>
    </row>
    <row r="707" spans="3:10" ht="15" x14ac:dyDescent="0.25">
      <c r="C707" s="89"/>
      <c r="I707" s="1"/>
      <c r="J707" s="57"/>
    </row>
    <row r="708" spans="3:10" ht="15" x14ac:dyDescent="0.25">
      <c r="C708" s="89"/>
      <c r="I708" s="1"/>
      <c r="J708" s="57"/>
    </row>
    <row r="709" spans="3:10" ht="15" x14ac:dyDescent="0.25">
      <c r="C709" s="89"/>
      <c r="I709" s="1"/>
      <c r="J709" s="57"/>
    </row>
    <row r="710" spans="3:10" ht="15" x14ac:dyDescent="0.25">
      <c r="C710" s="89"/>
      <c r="I710" s="1"/>
      <c r="J710" s="57"/>
    </row>
    <row r="711" spans="3:10" ht="15" x14ac:dyDescent="0.25">
      <c r="C711" s="89"/>
      <c r="I711" s="1"/>
      <c r="J711" s="57"/>
    </row>
    <row r="712" spans="3:10" ht="15" x14ac:dyDescent="0.25">
      <c r="C712" s="89"/>
      <c r="I712" s="1"/>
      <c r="J712" s="57"/>
    </row>
    <row r="713" spans="3:10" ht="15" x14ac:dyDescent="0.25">
      <c r="C713" s="89"/>
      <c r="I713" s="1"/>
      <c r="J713" s="57"/>
    </row>
    <row r="714" spans="3:10" ht="15" x14ac:dyDescent="0.25">
      <c r="C714" s="89"/>
      <c r="I714" s="1"/>
      <c r="J714" s="57"/>
    </row>
    <row r="715" spans="3:10" ht="15" x14ac:dyDescent="0.25">
      <c r="C715" s="89"/>
      <c r="I715" s="1"/>
      <c r="J715" s="57"/>
    </row>
    <row r="716" spans="3:10" ht="15" x14ac:dyDescent="0.25">
      <c r="C716" s="89"/>
      <c r="I716" s="1"/>
      <c r="J716" s="57"/>
    </row>
    <row r="717" spans="3:10" ht="15" x14ac:dyDescent="0.25">
      <c r="C717" s="89"/>
      <c r="I717" s="1"/>
      <c r="J717" s="57"/>
    </row>
    <row r="718" spans="3:10" ht="15" x14ac:dyDescent="0.25">
      <c r="C718" s="89"/>
      <c r="I718" s="1"/>
      <c r="J718" s="57"/>
    </row>
    <row r="719" spans="3:10" ht="15" x14ac:dyDescent="0.25">
      <c r="C719" s="89"/>
      <c r="I719" s="1"/>
      <c r="J719" s="57"/>
    </row>
    <row r="720" spans="3:10" ht="15" x14ac:dyDescent="0.25">
      <c r="C720" s="89"/>
      <c r="I720" s="1"/>
      <c r="J720" s="57"/>
    </row>
    <row r="721" spans="3:10" ht="15" x14ac:dyDescent="0.25">
      <c r="C721" s="89"/>
      <c r="I721" s="1"/>
      <c r="J721" s="57"/>
    </row>
    <row r="722" spans="3:10" ht="15" x14ac:dyDescent="0.25">
      <c r="C722" s="89"/>
      <c r="I722" s="1"/>
      <c r="J722" s="57"/>
    </row>
    <row r="723" spans="3:10" ht="15" x14ac:dyDescent="0.25">
      <c r="C723" s="89"/>
      <c r="I723" s="1"/>
      <c r="J723" s="57"/>
    </row>
    <row r="724" spans="3:10" ht="15" x14ac:dyDescent="0.25">
      <c r="C724" s="89"/>
      <c r="I724" s="1"/>
      <c r="J724" s="57"/>
    </row>
    <row r="725" spans="3:10" ht="15" x14ac:dyDescent="0.25">
      <c r="C725" s="89"/>
      <c r="I725" s="1"/>
      <c r="J725" s="57"/>
    </row>
    <row r="726" spans="3:10" ht="15" x14ac:dyDescent="0.25">
      <c r="C726" s="89"/>
      <c r="I726" s="1"/>
      <c r="J726" s="57"/>
    </row>
    <row r="727" spans="3:10" ht="15" x14ac:dyDescent="0.25">
      <c r="C727" s="89"/>
      <c r="I727" s="1"/>
      <c r="J727" s="57"/>
    </row>
    <row r="728" spans="3:10" ht="15" x14ac:dyDescent="0.25">
      <c r="C728" s="89"/>
      <c r="I728" s="1"/>
      <c r="J728" s="57"/>
    </row>
    <row r="729" spans="3:10" ht="15" x14ac:dyDescent="0.25">
      <c r="C729" s="89"/>
      <c r="I729" s="1"/>
      <c r="J729" s="57"/>
    </row>
    <row r="730" spans="3:10" ht="15" x14ac:dyDescent="0.25">
      <c r="C730" s="89"/>
      <c r="I730" s="1"/>
      <c r="J730" s="57"/>
    </row>
    <row r="731" spans="3:10" ht="15" x14ac:dyDescent="0.25">
      <c r="C731" s="89"/>
      <c r="I731" s="1"/>
      <c r="J731" s="57"/>
    </row>
    <row r="732" spans="3:10" ht="15" x14ac:dyDescent="0.25">
      <c r="C732" s="89"/>
      <c r="I732" s="1"/>
      <c r="J732" s="57"/>
    </row>
    <row r="733" spans="3:10" ht="15" x14ac:dyDescent="0.25">
      <c r="C733" s="89"/>
      <c r="I733" s="1"/>
      <c r="J733" s="57"/>
    </row>
    <row r="734" spans="3:10" ht="15" x14ac:dyDescent="0.25">
      <c r="C734" s="89"/>
      <c r="I734" s="1"/>
      <c r="J734" s="57"/>
    </row>
    <row r="735" spans="3:10" ht="15" x14ac:dyDescent="0.25">
      <c r="C735" s="89"/>
      <c r="I735" s="1"/>
      <c r="J735" s="57"/>
    </row>
    <row r="736" spans="3:10" ht="15" x14ac:dyDescent="0.25">
      <c r="C736" s="89"/>
      <c r="I736" s="1"/>
      <c r="J736" s="57"/>
    </row>
    <row r="737" spans="3:10" ht="15" x14ac:dyDescent="0.25">
      <c r="C737" s="89"/>
      <c r="I737" s="1"/>
      <c r="J737" s="57"/>
    </row>
    <row r="738" spans="3:10" ht="15" x14ac:dyDescent="0.25">
      <c r="C738" s="89"/>
      <c r="I738" s="1"/>
      <c r="J738" s="57"/>
    </row>
    <row r="739" spans="3:10" ht="15" x14ac:dyDescent="0.25">
      <c r="C739" s="89"/>
      <c r="I739" s="1"/>
      <c r="J739" s="57"/>
    </row>
    <row r="740" spans="3:10" ht="15" x14ac:dyDescent="0.25">
      <c r="C740" s="89"/>
      <c r="I740" s="1"/>
      <c r="J740" s="57"/>
    </row>
    <row r="741" spans="3:10" ht="15" x14ac:dyDescent="0.25">
      <c r="C741" s="89"/>
      <c r="I741" s="1"/>
      <c r="J741" s="57"/>
    </row>
    <row r="742" spans="3:10" ht="15" x14ac:dyDescent="0.25">
      <c r="C742" s="89"/>
      <c r="I742" s="1"/>
      <c r="J742" s="57"/>
    </row>
    <row r="743" spans="3:10" ht="15" x14ac:dyDescent="0.25">
      <c r="C743" s="89"/>
      <c r="I743" s="1"/>
      <c r="J743" s="57"/>
    </row>
    <row r="744" spans="3:10" ht="15" x14ac:dyDescent="0.25">
      <c r="C744" s="89"/>
      <c r="I744" s="1"/>
      <c r="J744" s="57"/>
    </row>
    <row r="745" spans="3:10" ht="15" x14ac:dyDescent="0.25">
      <c r="C745" s="89"/>
      <c r="I745" s="1"/>
      <c r="J745" s="57"/>
    </row>
    <row r="746" spans="3:10" ht="15" x14ac:dyDescent="0.25">
      <c r="C746" s="89"/>
      <c r="I746" s="1"/>
      <c r="J746" s="57"/>
    </row>
    <row r="747" spans="3:10" ht="15" x14ac:dyDescent="0.25">
      <c r="C747" s="89"/>
      <c r="I747" s="1"/>
      <c r="J747" s="57"/>
    </row>
    <row r="748" spans="3:10" ht="15" x14ac:dyDescent="0.25">
      <c r="C748" s="89"/>
      <c r="I748" s="1"/>
      <c r="J748" s="57"/>
    </row>
    <row r="749" spans="3:10" ht="15" x14ac:dyDescent="0.25">
      <c r="C749" s="89"/>
      <c r="I749" s="1"/>
      <c r="J749" s="57"/>
    </row>
    <row r="750" spans="3:10" ht="15" x14ac:dyDescent="0.25">
      <c r="C750" s="89"/>
      <c r="I750" s="1"/>
      <c r="J750" s="57"/>
    </row>
    <row r="751" spans="3:10" ht="15" x14ac:dyDescent="0.25">
      <c r="C751" s="89"/>
      <c r="I751" s="1"/>
      <c r="J751" s="57"/>
    </row>
    <row r="752" spans="3:10" ht="15" x14ac:dyDescent="0.25">
      <c r="C752" s="89"/>
      <c r="I752" s="1"/>
      <c r="J752" s="57"/>
    </row>
    <row r="753" spans="3:10" ht="15" x14ac:dyDescent="0.25">
      <c r="C753" s="89"/>
      <c r="I753" s="1"/>
      <c r="J753" s="57"/>
    </row>
    <row r="754" spans="3:10" ht="15" x14ac:dyDescent="0.25">
      <c r="C754" s="89"/>
      <c r="I754" s="1"/>
      <c r="J754" s="57"/>
    </row>
    <row r="755" spans="3:10" ht="15" x14ac:dyDescent="0.25">
      <c r="C755" s="89"/>
      <c r="I755" s="1"/>
      <c r="J755" s="57"/>
    </row>
    <row r="756" spans="3:10" ht="15" x14ac:dyDescent="0.25">
      <c r="C756" s="89"/>
      <c r="I756" s="1"/>
      <c r="J756" s="57"/>
    </row>
    <row r="757" spans="3:10" ht="15" x14ac:dyDescent="0.25">
      <c r="C757" s="89"/>
      <c r="I757" s="1"/>
      <c r="J757" s="57"/>
    </row>
    <row r="758" spans="3:10" ht="15" x14ac:dyDescent="0.25">
      <c r="C758" s="89"/>
      <c r="I758" s="1"/>
      <c r="J758" s="57"/>
    </row>
    <row r="759" spans="3:10" ht="15" x14ac:dyDescent="0.25">
      <c r="C759" s="89"/>
      <c r="I759" s="1"/>
      <c r="J759" s="57"/>
    </row>
    <row r="760" spans="3:10" ht="15" x14ac:dyDescent="0.25">
      <c r="C760" s="89"/>
      <c r="I760" s="1"/>
      <c r="J760" s="57"/>
    </row>
    <row r="761" spans="3:10" ht="15" x14ac:dyDescent="0.25">
      <c r="C761" s="89"/>
      <c r="I761" s="1"/>
      <c r="J761" s="57"/>
    </row>
    <row r="762" spans="3:10" ht="15" x14ac:dyDescent="0.25">
      <c r="C762" s="89"/>
      <c r="I762" s="1"/>
      <c r="J762" s="57"/>
    </row>
    <row r="763" spans="3:10" ht="15" x14ac:dyDescent="0.25">
      <c r="C763" s="89"/>
      <c r="I763" s="1"/>
      <c r="J763" s="57"/>
    </row>
    <row r="764" spans="3:10" ht="15" x14ac:dyDescent="0.25">
      <c r="C764" s="89"/>
      <c r="I764" s="1"/>
      <c r="J764" s="57"/>
    </row>
    <row r="765" spans="3:10" ht="15" x14ac:dyDescent="0.25">
      <c r="C765" s="89"/>
      <c r="I765" s="1"/>
      <c r="J765" s="57"/>
    </row>
    <row r="766" spans="3:10" ht="15" x14ac:dyDescent="0.25">
      <c r="C766" s="89"/>
      <c r="I766" s="1"/>
      <c r="J766" s="57"/>
    </row>
    <row r="767" spans="3:10" ht="15" x14ac:dyDescent="0.25">
      <c r="C767" s="89"/>
      <c r="I767" s="1"/>
      <c r="J767" s="57"/>
    </row>
    <row r="768" spans="3:10" ht="15" x14ac:dyDescent="0.25">
      <c r="C768" s="89"/>
      <c r="I768" s="1"/>
      <c r="J768" s="57"/>
    </row>
    <row r="769" spans="3:10" ht="15" x14ac:dyDescent="0.25">
      <c r="C769" s="89"/>
      <c r="I769" s="1"/>
      <c r="J769" s="57"/>
    </row>
    <row r="770" spans="3:10" ht="15" x14ac:dyDescent="0.25">
      <c r="C770" s="89"/>
      <c r="I770" s="1"/>
      <c r="J770" s="57"/>
    </row>
    <row r="771" spans="3:10" ht="15" x14ac:dyDescent="0.25">
      <c r="C771" s="89"/>
      <c r="I771" s="1"/>
      <c r="J771" s="57"/>
    </row>
    <row r="772" spans="3:10" ht="15" x14ac:dyDescent="0.25">
      <c r="C772" s="89"/>
      <c r="I772" s="1"/>
      <c r="J772" s="57"/>
    </row>
    <row r="773" spans="3:10" ht="15" x14ac:dyDescent="0.25">
      <c r="C773" s="89"/>
      <c r="I773" s="1"/>
      <c r="J773" s="57"/>
    </row>
    <row r="774" spans="3:10" ht="15" x14ac:dyDescent="0.25">
      <c r="C774" s="89"/>
      <c r="I774" s="1"/>
      <c r="J774" s="57"/>
    </row>
    <row r="775" spans="3:10" ht="15" x14ac:dyDescent="0.25">
      <c r="C775" s="89"/>
      <c r="I775" s="1"/>
      <c r="J775" s="57"/>
    </row>
    <row r="776" spans="3:10" ht="15" x14ac:dyDescent="0.25">
      <c r="C776" s="89"/>
      <c r="I776" s="1"/>
      <c r="J776" s="57"/>
    </row>
    <row r="777" spans="3:10" ht="15" x14ac:dyDescent="0.25">
      <c r="C777" s="89"/>
      <c r="I777" s="1"/>
      <c r="J777" s="57"/>
    </row>
    <row r="778" spans="3:10" ht="15" x14ac:dyDescent="0.25">
      <c r="C778" s="89"/>
      <c r="I778" s="1"/>
      <c r="J778" s="57"/>
    </row>
    <row r="779" spans="3:10" ht="15" x14ac:dyDescent="0.25">
      <c r="C779" s="89"/>
      <c r="I779" s="1"/>
      <c r="J779" s="57"/>
    </row>
    <row r="780" spans="3:10" ht="15" x14ac:dyDescent="0.25">
      <c r="C780" s="89"/>
      <c r="I780" s="1"/>
      <c r="J780" s="57"/>
    </row>
    <row r="781" spans="3:10" ht="15" x14ac:dyDescent="0.25">
      <c r="C781" s="89"/>
      <c r="I781" s="1"/>
      <c r="J781" s="57"/>
    </row>
    <row r="782" spans="3:10" ht="15" x14ac:dyDescent="0.25">
      <c r="C782" s="89"/>
      <c r="I782" s="1"/>
      <c r="J782" s="57"/>
    </row>
    <row r="783" spans="3:10" ht="15" x14ac:dyDescent="0.25">
      <c r="C783" s="89"/>
      <c r="I783" s="1"/>
      <c r="J783" s="57"/>
    </row>
    <row r="784" spans="3:10" ht="15" x14ac:dyDescent="0.25">
      <c r="C784" s="89"/>
      <c r="I784" s="1"/>
      <c r="J784" s="57"/>
    </row>
    <row r="785" spans="3:10" ht="15" x14ac:dyDescent="0.25">
      <c r="C785" s="89"/>
      <c r="I785" s="1"/>
      <c r="J785" s="57"/>
    </row>
    <row r="786" spans="3:10" ht="15" x14ac:dyDescent="0.25">
      <c r="C786" s="89"/>
      <c r="I786" s="1"/>
      <c r="J786" s="57"/>
    </row>
    <row r="787" spans="3:10" ht="15" x14ac:dyDescent="0.25">
      <c r="C787" s="89"/>
      <c r="I787" s="1"/>
      <c r="J787" s="57"/>
    </row>
    <row r="788" spans="3:10" ht="15" x14ac:dyDescent="0.25">
      <c r="C788" s="89"/>
      <c r="I788" s="1"/>
      <c r="J788" s="57"/>
    </row>
    <row r="789" spans="3:10" ht="15" x14ac:dyDescent="0.25">
      <c r="C789" s="89"/>
      <c r="I789" s="1"/>
      <c r="J789" s="57"/>
    </row>
    <row r="790" spans="3:10" ht="15" x14ac:dyDescent="0.25">
      <c r="C790" s="89"/>
      <c r="I790" s="1"/>
      <c r="J790" s="57"/>
    </row>
    <row r="791" spans="3:10" ht="15" x14ac:dyDescent="0.25">
      <c r="C791" s="89"/>
      <c r="I791" s="1"/>
      <c r="J791" s="57"/>
    </row>
    <row r="792" spans="3:10" ht="15" x14ac:dyDescent="0.25">
      <c r="C792" s="89"/>
      <c r="I792" s="1"/>
      <c r="J792" s="57"/>
    </row>
    <row r="793" spans="3:10" ht="15" x14ac:dyDescent="0.25">
      <c r="C793" s="89"/>
      <c r="I793" s="1"/>
      <c r="J793" s="57"/>
    </row>
    <row r="794" spans="3:10" ht="15" x14ac:dyDescent="0.25">
      <c r="C794" s="89"/>
      <c r="I794" s="1"/>
      <c r="J794" s="57"/>
    </row>
    <row r="795" spans="3:10" ht="15" x14ac:dyDescent="0.25">
      <c r="C795" s="89"/>
      <c r="I795" s="1"/>
      <c r="J795" s="57"/>
    </row>
    <row r="796" spans="3:10" ht="15" x14ac:dyDescent="0.25">
      <c r="C796" s="89"/>
      <c r="I796" s="1"/>
      <c r="J796" s="57"/>
    </row>
    <row r="797" spans="3:10" ht="15" x14ac:dyDescent="0.25">
      <c r="C797" s="89"/>
      <c r="I797" s="1"/>
      <c r="J797" s="57"/>
    </row>
    <row r="798" spans="3:10" ht="15" x14ac:dyDescent="0.25">
      <c r="C798" s="89"/>
      <c r="I798" s="1"/>
      <c r="J798" s="57"/>
    </row>
    <row r="799" spans="3:10" ht="15" x14ac:dyDescent="0.25">
      <c r="C799" s="89"/>
      <c r="I799" s="1"/>
      <c r="J799" s="57"/>
    </row>
    <row r="800" spans="3:10" ht="15" x14ac:dyDescent="0.25">
      <c r="C800" s="89"/>
      <c r="I800" s="1"/>
      <c r="J800" s="57"/>
    </row>
    <row r="801" spans="3:10" ht="15" x14ac:dyDescent="0.25">
      <c r="C801" s="89"/>
      <c r="I801" s="1"/>
      <c r="J801" s="57"/>
    </row>
    <row r="802" spans="3:10" ht="15" x14ac:dyDescent="0.25">
      <c r="C802" s="89"/>
      <c r="I802" s="1"/>
      <c r="J802" s="57"/>
    </row>
    <row r="803" spans="3:10" ht="15" x14ac:dyDescent="0.25">
      <c r="C803" s="89"/>
      <c r="I803" s="1"/>
      <c r="J803" s="57"/>
    </row>
    <row r="804" spans="3:10" ht="15" x14ac:dyDescent="0.25">
      <c r="C804" s="89"/>
      <c r="I804" s="1"/>
      <c r="J804" s="57"/>
    </row>
    <row r="805" spans="3:10" ht="15" x14ac:dyDescent="0.25">
      <c r="C805" s="89"/>
      <c r="I805" s="1"/>
      <c r="J805" s="57"/>
    </row>
    <row r="806" spans="3:10" ht="15" x14ac:dyDescent="0.25">
      <c r="C806" s="89"/>
      <c r="I806" s="1"/>
      <c r="J806" s="57"/>
    </row>
    <row r="807" spans="3:10" ht="15" x14ac:dyDescent="0.25">
      <c r="C807" s="89"/>
      <c r="I807" s="1"/>
      <c r="J807" s="57"/>
    </row>
    <row r="808" spans="3:10" ht="15" x14ac:dyDescent="0.25">
      <c r="C808" s="89"/>
      <c r="I808" s="1"/>
      <c r="J808" s="57"/>
    </row>
    <row r="809" spans="3:10" ht="15" x14ac:dyDescent="0.25">
      <c r="C809" s="89"/>
      <c r="I809" s="1"/>
      <c r="J809" s="57"/>
    </row>
    <row r="810" spans="3:10" ht="15" x14ac:dyDescent="0.25">
      <c r="C810" s="89"/>
      <c r="I810" s="1"/>
      <c r="J810" s="57"/>
    </row>
    <row r="811" spans="3:10" ht="15" x14ac:dyDescent="0.25">
      <c r="C811" s="89"/>
      <c r="I811" s="1"/>
      <c r="J811" s="57"/>
    </row>
    <row r="812" spans="3:10" ht="15" x14ac:dyDescent="0.25">
      <c r="C812" s="89"/>
      <c r="I812" s="1"/>
      <c r="J812" s="57"/>
    </row>
    <row r="813" spans="3:10" ht="15" x14ac:dyDescent="0.25">
      <c r="C813" s="89"/>
      <c r="I813" s="1"/>
      <c r="J813" s="57"/>
    </row>
    <row r="814" spans="3:10" ht="15" x14ac:dyDescent="0.25">
      <c r="C814" s="89"/>
      <c r="I814" s="1"/>
      <c r="J814" s="57"/>
    </row>
    <row r="815" spans="3:10" ht="15" x14ac:dyDescent="0.25">
      <c r="C815" s="89"/>
      <c r="I815" s="1"/>
      <c r="J815" s="57"/>
    </row>
    <row r="816" spans="3:10" ht="15" x14ac:dyDescent="0.25">
      <c r="C816" s="89"/>
      <c r="I816" s="1"/>
      <c r="J816" s="57"/>
    </row>
    <row r="817" spans="3:10" ht="15" x14ac:dyDescent="0.25">
      <c r="C817" s="89"/>
      <c r="I817" s="1"/>
      <c r="J817" s="57"/>
    </row>
    <row r="818" spans="3:10" ht="15" x14ac:dyDescent="0.25">
      <c r="C818" s="89"/>
      <c r="I818" s="1"/>
      <c r="J818" s="57"/>
    </row>
    <row r="819" spans="3:10" ht="15" x14ac:dyDescent="0.25">
      <c r="C819" s="89"/>
      <c r="I819" s="1"/>
      <c r="J819" s="57"/>
    </row>
    <row r="820" spans="3:10" ht="15" x14ac:dyDescent="0.25">
      <c r="C820" s="89"/>
      <c r="I820" s="1"/>
      <c r="J820" s="57"/>
    </row>
    <row r="821" spans="3:10" ht="15" x14ac:dyDescent="0.25">
      <c r="C821" s="89"/>
      <c r="I821" s="1"/>
      <c r="J821" s="57"/>
    </row>
    <row r="822" spans="3:10" ht="15" x14ac:dyDescent="0.25">
      <c r="C822" s="89"/>
      <c r="I822" s="1"/>
      <c r="J822" s="57"/>
    </row>
    <row r="823" spans="3:10" ht="15" x14ac:dyDescent="0.25">
      <c r="C823" s="89"/>
      <c r="I823" s="1"/>
      <c r="J823" s="57"/>
    </row>
    <row r="824" spans="3:10" ht="15" x14ac:dyDescent="0.25">
      <c r="C824" s="89"/>
      <c r="I824" s="1"/>
      <c r="J824" s="57"/>
    </row>
    <row r="825" spans="3:10" ht="15" x14ac:dyDescent="0.25">
      <c r="C825" s="89"/>
      <c r="I825" s="1"/>
      <c r="J825" s="57"/>
    </row>
    <row r="826" spans="3:10" ht="15" x14ac:dyDescent="0.25">
      <c r="C826" s="89"/>
      <c r="I826" s="1"/>
      <c r="J826" s="57"/>
    </row>
    <row r="827" spans="3:10" ht="15" x14ac:dyDescent="0.25">
      <c r="C827" s="89"/>
      <c r="I827" s="1"/>
      <c r="J827" s="57"/>
    </row>
    <row r="828" spans="3:10" ht="15" x14ac:dyDescent="0.25">
      <c r="C828" s="89"/>
      <c r="I828" s="1"/>
      <c r="J828" s="57"/>
    </row>
    <row r="829" spans="3:10" ht="15" x14ac:dyDescent="0.25">
      <c r="C829" s="89"/>
      <c r="I829" s="1"/>
      <c r="J829" s="57"/>
    </row>
    <row r="830" spans="3:10" ht="15" x14ac:dyDescent="0.25">
      <c r="C830" s="89"/>
      <c r="I830" s="1"/>
      <c r="J830" s="57"/>
    </row>
    <row r="831" spans="3:10" ht="15" x14ac:dyDescent="0.25">
      <c r="C831" s="89"/>
      <c r="I831" s="1"/>
      <c r="J831" s="57"/>
    </row>
    <row r="832" spans="3:10" ht="15" x14ac:dyDescent="0.25">
      <c r="C832" s="89"/>
      <c r="I832" s="1"/>
      <c r="J832" s="57"/>
    </row>
    <row r="833" spans="3:10" ht="15" x14ac:dyDescent="0.25">
      <c r="C833" s="89"/>
      <c r="I833" s="1"/>
      <c r="J833" s="57"/>
    </row>
    <row r="834" spans="3:10" ht="15" x14ac:dyDescent="0.25">
      <c r="C834" s="89"/>
      <c r="I834" s="1"/>
      <c r="J834" s="57"/>
    </row>
    <row r="835" spans="3:10" ht="15" x14ac:dyDescent="0.25">
      <c r="C835" s="89"/>
      <c r="I835" s="1"/>
      <c r="J835" s="57"/>
    </row>
    <row r="836" spans="3:10" ht="15" x14ac:dyDescent="0.25">
      <c r="C836" s="89"/>
      <c r="I836" s="1"/>
      <c r="J836" s="57"/>
    </row>
    <row r="837" spans="3:10" ht="15" x14ac:dyDescent="0.25">
      <c r="C837" s="89"/>
      <c r="I837" s="1"/>
      <c r="J837" s="57"/>
    </row>
    <row r="838" spans="3:10" ht="15" x14ac:dyDescent="0.25">
      <c r="C838" s="89"/>
      <c r="I838" s="1"/>
      <c r="J838" s="57"/>
    </row>
    <row r="839" spans="3:10" ht="15" x14ac:dyDescent="0.25">
      <c r="C839" s="89"/>
      <c r="I839" s="1"/>
      <c r="J839" s="57"/>
    </row>
    <row r="840" spans="3:10" ht="15" x14ac:dyDescent="0.25">
      <c r="C840" s="89"/>
      <c r="I840" s="1"/>
      <c r="J840" s="57"/>
    </row>
    <row r="841" spans="3:10" ht="15" x14ac:dyDescent="0.25">
      <c r="C841" s="89"/>
      <c r="I841" s="1"/>
      <c r="J841" s="57"/>
    </row>
    <row r="842" spans="3:10" ht="15" x14ac:dyDescent="0.25">
      <c r="C842" s="89"/>
      <c r="I842" s="1"/>
      <c r="J842" s="57"/>
    </row>
    <row r="843" spans="3:10" ht="15" x14ac:dyDescent="0.25">
      <c r="C843" s="89"/>
      <c r="I843" s="1"/>
      <c r="J843" s="57"/>
    </row>
    <row r="844" spans="3:10" ht="15" x14ac:dyDescent="0.25">
      <c r="C844" s="89"/>
      <c r="I844" s="1"/>
      <c r="J844" s="57"/>
    </row>
    <row r="845" spans="3:10" ht="15" x14ac:dyDescent="0.25">
      <c r="C845" s="89"/>
      <c r="I845" s="1"/>
      <c r="J845" s="57"/>
    </row>
    <row r="846" spans="3:10" ht="15" x14ac:dyDescent="0.25">
      <c r="C846" s="89"/>
      <c r="I846" s="1"/>
      <c r="J846" s="57"/>
    </row>
    <row r="847" spans="3:10" ht="15" x14ac:dyDescent="0.25">
      <c r="C847" s="89"/>
      <c r="I847" s="1"/>
      <c r="J847" s="57"/>
    </row>
    <row r="848" spans="3:10" ht="15" x14ac:dyDescent="0.25">
      <c r="C848" s="89"/>
      <c r="I848" s="1"/>
      <c r="J848" s="57"/>
    </row>
    <row r="849" spans="3:10" ht="15" x14ac:dyDescent="0.25">
      <c r="C849" s="89"/>
      <c r="I849" s="1"/>
      <c r="J849" s="57"/>
    </row>
    <row r="850" spans="3:10" ht="15" x14ac:dyDescent="0.25">
      <c r="C850" s="89"/>
      <c r="I850" s="1"/>
      <c r="J850" s="57"/>
    </row>
    <row r="851" spans="3:10" ht="15" x14ac:dyDescent="0.25">
      <c r="C851" s="89"/>
      <c r="I851" s="1"/>
      <c r="J851" s="57"/>
    </row>
    <row r="852" spans="3:10" ht="15" x14ac:dyDescent="0.25">
      <c r="C852" s="89"/>
      <c r="I852" s="1"/>
      <c r="J852" s="57"/>
    </row>
    <row r="853" spans="3:10" ht="15" x14ac:dyDescent="0.25">
      <c r="C853" s="89"/>
      <c r="I853" s="1"/>
      <c r="J853" s="57"/>
    </row>
    <row r="854" spans="3:10" ht="15" x14ac:dyDescent="0.25">
      <c r="C854" s="89"/>
      <c r="I854" s="1"/>
      <c r="J854" s="57"/>
    </row>
    <row r="855" spans="3:10" ht="15" x14ac:dyDescent="0.25">
      <c r="C855" s="89"/>
      <c r="I855" s="1"/>
      <c r="J855" s="57"/>
    </row>
    <row r="856" spans="3:10" ht="15" x14ac:dyDescent="0.25">
      <c r="C856" s="89"/>
      <c r="I856" s="1"/>
      <c r="J856" s="57"/>
    </row>
    <row r="857" spans="3:10" ht="15" x14ac:dyDescent="0.25">
      <c r="C857" s="89"/>
      <c r="I857" s="1"/>
      <c r="J857" s="57"/>
    </row>
    <row r="858" spans="3:10" ht="15" x14ac:dyDescent="0.25">
      <c r="C858" s="89"/>
      <c r="I858" s="1"/>
      <c r="J858" s="57"/>
    </row>
    <row r="859" spans="3:10" ht="15" x14ac:dyDescent="0.25">
      <c r="C859" s="89"/>
      <c r="I859" s="1"/>
      <c r="J859" s="57"/>
    </row>
    <row r="860" spans="3:10" ht="15" x14ac:dyDescent="0.25">
      <c r="C860" s="89"/>
      <c r="I860" s="1"/>
      <c r="J860" s="57"/>
    </row>
    <row r="861" spans="3:10" ht="15" x14ac:dyDescent="0.25">
      <c r="C861" s="89"/>
      <c r="I861" s="1"/>
      <c r="J861" s="57"/>
    </row>
    <row r="862" spans="3:10" ht="15" x14ac:dyDescent="0.25">
      <c r="C862" s="89"/>
      <c r="I862" s="1"/>
      <c r="J862" s="57"/>
    </row>
    <row r="863" spans="3:10" ht="15" x14ac:dyDescent="0.25">
      <c r="C863" s="89"/>
      <c r="I863" s="1"/>
      <c r="J863" s="57"/>
    </row>
    <row r="864" spans="3:10" ht="15" x14ac:dyDescent="0.25">
      <c r="C864" s="89"/>
      <c r="I864" s="1"/>
      <c r="J864" s="57"/>
    </row>
    <row r="865" spans="3:10" ht="15" x14ac:dyDescent="0.25">
      <c r="C865" s="89"/>
      <c r="I865" s="1"/>
      <c r="J865" s="57"/>
    </row>
    <row r="866" spans="3:10" ht="15" x14ac:dyDescent="0.25">
      <c r="C866" s="89"/>
      <c r="I866" s="1"/>
      <c r="J866" s="57"/>
    </row>
    <row r="867" spans="3:10" ht="15" x14ac:dyDescent="0.25">
      <c r="C867" s="89"/>
      <c r="I867" s="1"/>
      <c r="J867" s="57"/>
    </row>
    <row r="868" spans="3:10" ht="15" x14ac:dyDescent="0.25">
      <c r="C868" s="89"/>
      <c r="I868" s="1"/>
      <c r="J868" s="57"/>
    </row>
    <row r="869" spans="3:10" ht="15" x14ac:dyDescent="0.25">
      <c r="C869" s="89"/>
      <c r="I869" s="1"/>
      <c r="J869" s="57"/>
    </row>
    <row r="870" spans="3:10" ht="15" x14ac:dyDescent="0.25">
      <c r="C870" s="89"/>
      <c r="I870" s="1"/>
      <c r="J870" s="57"/>
    </row>
    <row r="871" spans="3:10" ht="15" x14ac:dyDescent="0.25">
      <c r="C871" s="89"/>
      <c r="I871" s="1"/>
      <c r="J871" s="57"/>
    </row>
    <row r="872" spans="3:10" ht="15" x14ac:dyDescent="0.25">
      <c r="C872" s="89"/>
      <c r="I872" s="1"/>
      <c r="J872" s="57"/>
    </row>
    <row r="873" spans="3:10" ht="15" x14ac:dyDescent="0.25">
      <c r="C873" s="89"/>
      <c r="I873" s="1"/>
      <c r="J873" s="57"/>
    </row>
    <row r="874" spans="3:10" ht="15" x14ac:dyDescent="0.25">
      <c r="C874" s="89"/>
      <c r="I874" s="1"/>
      <c r="J874" s="57"/>
    </row>
    <row r="875" spans="3:10" ht="15" x14ac:dyDescent="0.25">
      <c r="C875" s="89"/>
      <c r="I875" s="1"/>
      <c r="J875" s="57"/>
    </row>
    <row r="876" spans="3:10" ht="15" x14ac:dyDescent="0.25">
      <c r="C876" s="89"/>
      <c r="I876" s="1"/>
      <c r="J876" s="57"/>
    </row>
    <row r="877" spans="3:10" ht="15" x14ac:dyDescent="0.25">
      <c r="C877" s="89"/>
      <c r="I877" s="1"/>
      <c r="J877" s="57"/>
    </row>
    <row r="878" spans="3:10" ht="15" x14ac:dyDescent="0.25">
      <c r="C878" s="89"/>
      <c r="I878" s="1"/>
      <c r="J878" s="57"/>
    </row>
    <row r="879" spans="3:10" ht="15" x14ac:dyDescent="0.25">
      <c r="C879" s="89"/>
      <c r="I879" s="1"/>
      <c r="J879" s="57"/>
    </row>
    <row r="880" spans="3:10" ht="15" x14ac:dyDescent="0.25">
      <c r="C880" s="89"/>
      <c r="I880" s="1"/>
      <c r="J880" s="57"/>
    </row>
    <row r="881" spans="3:10" ht="15" x14ac:dyDescent="0.25">
      <c r="C881" s="89"/>
      <c r="I881" s="1"/>
      <c r="J881" s="57"/>
    </row>
    <row r="882" spans="3:10" ht="15" x14ac:dyDescent="0.25">
      <c r="C882" s="89"/>
      <c r="I882" s="1"/>
      <c r="J882" s="57"/>
    </row>
    <row r="883" spans="3:10" ht="15" x14ac:dyDescent="0.25">
      <c r="C883" s="89"/>
      <c r="I883" s="1"/>
      <c r="J883" s="57"/>
    </row>
    <row r="884" spans="3:10" ht="15" x14ac:dyDescent="0.25">
      <c r="C884" s="89"/>
      <c r="I884" s="1"/>
      <c r="J884" s="57"/>
    </row>
    <row r="885" spans="3:10" ht="15" x14ac:dyDescent="0.25">
      <c r="C885" s="89"/>
      <c r="I885" s="1"/>
      <c r="J885" s="57"/>
    </row>
    <row r="886" spans="3:10" ht="15" x14ac:dyDescent="0.25">
      <c r="C886" s="89"/>
      <c r="I886" s="1"/>
      <c r="J886" s="57"/>
    </row>
    <row r="887" spans="3:10" ht="15" x14ac:dyDescent="0.25">
      <c r="C887" s="89"/>
      <c r="I887" s="1"/>
      <c r="J887" s="57"/>
    </row>
    <row r="888" spans="3:10" ht="15" x14ac:dyDescent="0.25">
      <c r="C888" s="89"/>
      <c r="I888" s="1"/>
      <c r="J888" s="57"/>
    </row>
    <row r="889" spans="3:10" ht="15" x14ac:dyDescent="0.25">
      <c r="C889" s="89"/>
      <c r="I889" s="1"/>
      <c r="J889" s="57"/>
    </row>
    <row r="890" spans="3:10" ht="15" x14ac:dyDescent="0.25">
      <c r="C890" s="89"/>
      <c r="I890" s="1"/>
      <c r="J890" s="57"/>
    </row>
    <row r="891" spans="3:10" ht="15" x14ac:dyDescent="0.25">
      <c r="C891" s="89"/>
      <c r="I891" s="1"/>
      <c r="J891" s="57"/>
    </row>
    <row r="892" spans="3:10" ht="15" x14ac:dyDescent="0.25">
      <c r="C892" s="89"/>
      <c r="I892" s="1"/>
      <c r="J892" s="57"/>
    </row>
    <row r="893" spans="3:10" ht="15" x14ac:dyDescent="0.25">
      <c r="C893" s="89"/>
      <c r="I893" s="1"/>
      <c r="J893" s="57"/>
    </row>
    <row r="894" spans="3:10" ht="15" x14ac:dyDescent="0.25">
      <c r="C894" s="89"/>
      <c r="I894" s="1"/>
      <c r="J894" s="57"/>
    </row>
    <row r="895" spans="3:10" ht="15" x14ac:dyDescent="0.25">
      <c r="C895" s="89"/>
      <c r="I895" s="1"/>
      <c r="J895" s="57"/>
    </row>
    <row r="896" spans="3:10" ht="15" x14ac:dyDescent="0.25">
      <c r="C896" s="89"/>
      <c r="I896" s="1"/>
      <c r="J896" s="57"/>
    </row>
    <row r="897" spans="3:10" ht="15" x14ac:dyDescent="0.25">
      <c r="C897" s="89"/>
      <c r="I897" s="1"/>
      <c r="J897" s="57"/>
    </row>
    <row r="898" spans="3:10" ht="15" x14ac:dyDescent="0.25">
      <c r="C898" s="89"/>
      <c r="I898" s="1"/>
      <c r="J898" s="57"/>
    </row>
    <row r="899" spans="3:10" ht="15" x14ac:dyDescent="0.25">
      <c r="C899" s="89"/>
      <c r="I899" s="1"/>
      <c r="J899" s="57"/>
    </row>
    <row r="900" spans="3:10" ht="15" x14ac:dyDescent="0.25">
      <c r="C900" s="89"/>
      <c r="I900" s="1"/>
      <c r="J900" s="57"/>
    </row>
    <row r="901" spans="3:10" ht="15" x14ac:dyDescent="0.25">
      <c r="C901" s="89"/>
      <c r="I901" s="1"/>
      <c r="J901" s="57"/>
    </row>
    <row r="902" spans="3:10" ht="15" x14ac:dyDescent="0.25">
      <c r="C902" s="89"/>
      <c r="I902" s="1"/>
      <c r="J902" s="57"/>
    </row>
    <row r="903" spans="3:10" ht="15" x14ac:dyDescent="0.25">
      <c r="C903" s="89"/>
      <c r="I903" s="1"/>
      <c r="J903" s="57"/>
    </row>
    <row r="904" spans="3:10" ht="15" x14ac:dyDescent="0.25">
      <c r="C904" s="89"/>
      <c r="I904" s="1"/>
      <c r="J904" s="57"/>
    </row>
    <row r="905" spans="3:10" ht="15" x14ac:dyDescent="0.25">
      <c r="C905" s="89"/>
      <c r="I905" s="1"/>
      <c r="J905" s="57"/>
    </row>
    <row r="906" spans="3:10" ht="15" x14ac:dyDescent="0.25">
      <c r="C906" s="89"/>
      <c r="I906" s="1"/>
      <c r="J906" s="57"/>
    </row>
    <row r="907" spans="3:10" ht="15" x14ac:dyDescent="0.25">
      <c r="C907" s="89"/>
      <c r="I907" s="1"/>
      <c r="J907" s="57"/>
    </row>
    <row r="908" spans="3:10" ht="15" x14ac:dyDescent="0.25">
      <c r="C908" s="89"/>
      <c r="I908" s="1"/>
      <c r="J908" s="57"/>
    </row>
    <row r="909" spans="3:10" ht="15" x14ac:dyDescent="0.25">
      <c r="C909" s="89"/>
      <c r="I909" s="1"/>
      <c r="J909" s="57"/>
    </row>
    <row r="910" spans="3:10" ht="15" x14ac:dyDescent="0.25">
      <c r="C910" s="89"/>
      <c r="I910" s="1"/>
      <c r="J910" s="57"/>
    </row>
    <row r="911" spans="3:10" ht="15" x14ac:dyDescent="0.25">
      <c r="C911" s="89"/>
      <c r="I911" s="1"/>
      <c r="J911" s="57"/>
    </row>
    <row r="912" spans="3:10" ht="15" x14ac:dyDescent="0.25">
      <c r="C912" s="89"/>
      <c r="I912" s="1"/>
      <c r="J912" s="57"/>
    </row>
    <row r="913" spans="3:10" ht="15" x14ac:dyDescent="0.25">
      <c r="C913" s="89"/>
      <c r="I913" s="1"/>
      <c r="J913" s="57"/>
    </row>
    <row r="914" spans="3:10" ht="15" x14ac:dyDescent="0.25">
      <c r="C914" s="89"/>
      <c r="I914" s="1"/>
      <c r="J914" s="57"/>
    </row>
    <row r="915" spans="3:10" ht="15" x14ac:dyDescent="0.25">
      <c r="C915" s="89"/>
      <c r="I915" s="1"/>
      <c r="J915" s="57"/>
    </row>
    <row r="916" spans="3:10" ht="15" x14ac:dyDescent="0.25">
      <c r="C916" s="89"/>
      <c r="I916" s="1"/>
      <c r="J916" s="57"/>
    </row>
    <row r="917" spans="3:10" ht="15" x14ac:dyDescent="0.25">
      <c r="C917" s="89"/>
      <c r="I917" s="1"/>
      <c r="J917" s="57"/>
    </row>
    <row r="918" spans="3:10" ht="15" x14ac:dyDescent="0.25">
      <c r="C918" s="89"/>
      <c r="I918" s="1"/>
      <c r="J918" s="57"/>
    </row>
    <row r="919" spans="3:10" ht="15" x14ac:dyDescent="0.25">
      <c r="C919" s="89"/>
      <c r="I919" s="1"/>
      <c r="J919" s="57"/>
    </row>
    <row r="920" spans="3:10" ht="15" x14ac:dyDescent="0.25">
      <c r="C920" s="89"/>
      <c r="I920" s="1"/>
      <c r="J920" s="57"/>
    </row>
    <row r="921" spans="3:10" ht="15" x14ac:dyDescent="0.25">
      <c r="C921" s="89"/>
      <c r="I921" s="1"/>
      <c r="J921" s="57"/>
    </row>
    <row r="922" spans="3:10" ht="15" x14ac:dyDescent="0.25">
      <c r="C922" s="89"/>
      <c r="I922" s="1"/>
      <c r="J922" s="57"/>
    </row>
    <row r="923" spans="3:10" ht="15" x14ac:dyDescent="0.25">
      <c r="C923" s="89"/>
      <c r="I923" s="1"/>
      <c r="J923" s="57"/>
    </row>
    <row r="924" spans="3:10" ht="15" x14ac:dyDescent="0.25">
      <c r="C924" s="89"/>
      <c r="I924" s="1"/>
      <c r="J924" s="57"/>
    </row>
    <row r="925" spans="3:10" ht="15" x14ac:dyDescent="0.25">
      <c r="C925" s="89"/>
      <c r="I925" s="1"/>
      <c r="J925" s="57"/>
    </row>
    <row r="926" spans="3:10" ht="15" x14ac:dyDescent="0.25">
      <c r="C926" s="89"/>
      <c r="I926" s="1"/>
      <c r="J926" s="57"/>
    </row>
    <row r="927" spans="3:10" ht="15" x14ac:dyDescent="0.25">
      <c r="C927" s="89"/>
      <c r="I927" s="1"/>
      <c r="J927" s="57"/>
    </row>
    <row r="928" spans="3:10" ht="15" x14ac:dyDescent="0.25">
      <c r="C928" s="89"/>
      <c r="I928" s="1"/>
      <c r="J928" s="57"/>
    </row>
    <row r="929" spans="3:10" ht="15" x14ac:dyDescent="0.25">
      <c r="C929" s="89"/>
      <c r="I929" s="1"/>
      <c r="J929" s="57"/>
    </row>
    <row r="930" spans="3:10" ht="15" x14ac:dyDescent="0.25">
      <c r="C930" s="89"/>
      <c r="I930" s="1"/>
      <c r="J930" s="57"/>
    </row>
    <row r="931" spans="3:10" ht="15" x14ac:dyDescent="0.25">
      <c r="C931" s="89"/>
      <c r="I931" s="1"/>
      <c r="J931" s="57"/>
    </row>
    <row r="932" spans="3:10" ht="15" x14ac:dyDescent="0.25">
      <c r="C932" s="89"/>
      <c r="I932" s="1"/>
      <c r="J932" s="57"/>
    </row>
    <row r="933" spans="3:10" ht="15" x14ac:dyDescent="0.25">
      <c r="C933" s="89"/>
      <c r="I933" s="1"/>
      <c r="J933" s="57"/>
    </row>
    <row r="934" spans="3:10" ht="15" x14ac:dyDescent="0.25">
      <c r="C934" s="89"/>
      <c r="I934" s="1"/>
      <c r="J934" s="57"/>
    </row>
    <row r="935" spans="3:10" ht="15" x14ac:dyDescent="0.25">
      <c r="C935" s="89"/>
      <c r="I935" s="1"/>
      <c r="J935" s="57"/>
    </row>
    <row r="936" spans="3:10" ht="15" x14ac:dyDescent="0.25">
      <c r="C936" s="89"/>
      <c r="I936" s="1"/>
      <c r="J936" s="57"/>
    </row>
    <row r="937" spans="3:10" ht="15" x14ac:dyDescent="0.25">
      <c r="C937" s="89"/>
      <c r="I937" s="1"/>
      <c r="J937" s="57"/>
    </row>
    <row r="938" spans="3:10" ht="15" x14ac:dyDescent="0.25">
      <c r="C938" s="89"/>
      <c r="I938" s="1"/>
      <c r="J938" s="57"/>
    </row>
    <row r="939" spans="3:10" ht="15" x14ac:dyDescent="0.25">
      <c r="C939" s="89"/>
      <c r="I939" s="1"/>
      <c r="J939" s="57"/>
    </row>
    <row r="940" spans="3:10" ht="15" x14ac:dyDescent="0.25">
      <c r="C940" s="89"/>
      <c r="I940" s="1"/>
      <c r="J940" s="57"/>
    </row>
    <row r="941" spans="3:10" ht="15" x14ac:dyDescent="0.25">
      <c r="C941" s="89"/>
      <c r="I941" s="1"/>
      <c r="J941" s="57"/>
    </row>
    <row r="942" spans="3:10" ht="15" x14ac:dyDescent="0.25">
      <c r="C942" s="89"/>
      <c r="I942" s="1"/>
      <c r="J942" s="57"/>
    </row>
    <row r="943" spans="3:10" ht="15" x14ac:dyDescent="0.25">
      <c r="C943" s="89"/>
      <c r="I943" s="1"/>
      <c r="J943" s="57"/>
    </row>
    <row r="944" spans="3:10" ht="15" x14ac:dyDescent="0.25">
      <c r="C944" s="89"/>
      <c r="I944" s="1"/>
      <c r="J944" s="57"/>
    </row>
    <row r="945" spans="3:10" ht="15" x14ac:dyDescent="0.25">
      <c r="C945" s="89"/>
      <c r="I945" s="1"/>
      <c r="J945" s="57"/>
    </row>
    <row r="946" spans="3:10" ht="15" x14ac:dyDescent="0.25">
      <c r="C946" s="89"/>
      <c r="I946" s="1"/>
      <c r="J946" s="57"/>
    </row>
    <row r="947" spans="3:10" ht="15" x14ac:dyDescent="0.25">
      <c r="C947" s="89"/>
      <c r="I947" s="1"/>
      <c r="J947" s="57"/>
    </row>
    <row r="948" spans="3:10" ht="15" x14ac:dyDescent="0.25">
      <c r="C948" s="89"/>
      <c r="I948" s="1"/>
      <c r="J948" s="57"/>
    </row>
    <row r="949" spans="3:10" ht="15" x14ac:dyDescent="0.25">
      <c r="C949" s="89"/>
      <c r="I949" s="1"/>
      <c r="J949" s="57"/>
    </row>
    <row r="950" spans="3:10" ht="15" x14ac:dyDescent="0.25">
      <c r="C950" s="89"/>
      <c r="I950" s="1"/>
      <c r="J950" s="57"/>
    </row>
    <row r="951" spans="3:10" ht="15" x14ac:dyDescent="0.25">
      <c r="C951" s="89"/>
      <c r="I951" s="1"/>
      <c r="J951" s="57"/>
    </row>
    <row r="952" spans="3:10" ht="15" x14ac:dyDescent="0.25">
      <c r="C952" s="89"/>
      <c r="I952" s="1"/>
      <c r="J952" s="57"/>
    </row>
    <row r="953" spans="3:10" ht="15" x14ac:dyDescent="0.25">
      <c r="C953" s="89"/>
      <c r="I953" s="1"/>
      <c r="J953" s="57"/>
    </row>
    <row r="954" spans="3:10" ht="15" x14ac:dyDescent="0.25">
      <c r="C954" s="89"/>
      <c r="I954" s="1"/>
      <c r="J954" s="57"/>
    </row>
    <row r="955" spans="3:10" ht="15" x14ac:dyDescent="0.25">
      <c r="C955" s="89"/>
      <c r="I955" s="1"/>
      <c r="J955" s="57"/>
    </row>
    <row r="956" spans="3:10" ht="15" x14ac:dyDescent="0.25">
      <c r="C956" s="89"/>
      <c r="I956" s="1"/>
      <c r="J956" s="57"/>
    </row>
    <row r="957" spans="3:10" ht="15" x14ac:dyDescent="0.25">
      <c r="C957" s="89"/>
      <c r="I957" s="1"/>
      <c r="J957" s="57"/>
    </row>
    <row r="958" spans="3:10" ht="15" x14ac:dyDescent="0.25">
      <c r="C958" s="89"/>
      <c r="I958" s="1"/>
      <c r="J958" s="57"/>
    </row>
    <row r="959" spans="3:10" ht="15" x14ac:dyDescent="0.25">
      <c r="C959" s="89"/>
      <c r="I959" s="1"/>
      <c r="J959" s="57"/>
    </row>
    <row r="960" spans="3:10" ht="15" x14ac:dyDescent="0.25">
      <c r="C960" s="89"/>
      <c r="I960" s="1"/>
      <c r="J960" s="57"/>
    </row>
    <row r="961" spans="3:10" ht="15" x14ac:dyDescent="0.25">
      <c r="C961" s="89"/>
      <c r="I961" s="1"/>
      <c r="J961" s="57"/>
    </row>
    <row r="962" spans="3:10" ht="15" x14ac:dyDescent="0.25">
      <c r="C962" s="89"/>
      <c r="I962" s="1"/>
      <c r="J962" s="57"/>
    </row>
    <row r="963" spans="3:10" ht="15" x14ac:dyDescent="0.25">
      <c r="C963" s="89"/>
      <c r="I963" s="1"/>
      <c r="J963" s="57"/>
    </row>
    <row r="964" spans="3:10" ht="15" x14ac:dyDescent="0.25">
      <c r="C964" s="89"/>
      <c r="I964" s="1"/>
      <c r="J964" s="57"/>
    </row>
    <row r="965" spans="3:10" ht="15" x14ac:dyDescent="0.25">
      <c r="C965" s="89"/>
      <c r="I965" s="1"/>
      <c r="J965" s="57"/>
    </row>
    <row r="966" spans="3:10" ht="15" x14ac:dyDescent="0.25">
      <c r="C966" s="89"/>
      <c r="I966" s="1"/>
      <c r="J966" s="57"/>
    </row>
    <row r="967" spans="3:10" ht="15" x14ac:dyDescent="0.25">
      <c r="C967" s="89"/>
      <c r="I967" s="1"/>
      <c r="J967" s="57"/>
    </row>
    <row r="968" spans="3:10" ht="15" x14ac:dyDescent="0.25">
      <c r="C968" s="89"/>
      <c r="I968" s="1"/>
      <c r="J968" s="57"/>
    </row>
    <row r="969" spans="3:10" ht="15" x14ac:dyDescent="0.25">
      <c r="C969" s="89"/>
      <c r="I969" s="1"/>
      <c r="J969" s="57"/>
    </row>
    <row r="970" spans="3:10" ht="15" x14ac:dyDescent="0.25">
      <c r="C970" s="89"/>
      <c r="I970" s="1"/>
      <c r="J970" s="57"/>
    </row>
    <row r="971" spans="3:10" ht="15" x14ac:dyDescent="0.25">
      <c r="C971" s="89"/>
      <c r="I971" s="1"/>
      <c r="J971" s="57"/>
    </row>
    <row r="972" spans="3:10" ht="15" x14ac:dyDescent="0.25">
      <c r="C972" s="89"/>
      <c r="I972" s="1"/>
      <c r="J972" s="57"/>
    </row>
    <row r="973" spans="3:10" ht="15" x14ac:dyDescent="0.25">
      <c r="C973" s="89"/>
      <c r="I973" s="1"/>
      <c r="J973" s="57"/>
    </row>
    <row r="974" spans="3:10" ht="15" x14ac:dyDescent="0.25">
      <c r="C974" s="89"/>
      <c r="I974" s="1"/>
      <c r="J974" s="57"/>
    </row>
    <row r="975" spans="3:10" ht="15" x14ac:dyDescent="0.25">
      <c r="C975" s="89"/>
      <c r="I975" s="1"/>
      <c r="J975" s="57"/>
    </row>
    <row r="976" spans="3:10" ht="15" x14ac:dyDescent="0.25">
      <c r="C976" s="89"/>
      <c r="I976" s="1"/>
      <c r="J976" s="57"/>
    </row>
    <row r="977" spans="3:10" ht="15" x14ac:dyDescent="0.25">
      <c r="C977" s="89"/>
      <c r="I977" s="1"/>
      <c r="J977" s="57"/>
    </row>
    <row r="978" spans="3:10" ht="15" x14ac:dyDescent="0.25">
      <c r="C978" s="89"/>
      <c r="I978" s="1"/>
      <c r="J978" s="57"/>
    </row>
    <row r="979" spans="3:10" ht="15" x14ac:dyDescent="0.25">
      <c r="C979" s="89"/>
      <c r="I979" s="1"/>
      <c r="J979" s="57"/>
    </row>
    <row r="980" spans="3:10" ht="15" x14ac:dyDescent="0.25">
      <c r="C980" s="89"/>
      <c r="I980" s="1"/>
      <c r="J980" s="57"/>
    </row>
    <row r="981" spans="3:10" ht="15" x14ac:dyDescent="0.25">
      <c r="C981" s="89"/>
      <c r="I981" s="1"/>
      <c r="J981" s="57"/>
    </row>
    <row r="982" spans="3:10" ht="15" x14ac:dyDescent="0.25">
      <c r="C982" s="89"/>
      <c r="I982" s="1"/>
      <c r="J982" s="57"/>
    </row>
    <row r="983" spans="3:10" ht="15" x14ac:dyDescent="0.25">
      <c r="C983" s="89"/>
      <c r="I983" s="1"/>
      <c r="J983" s="57"/>
    </row>
    <row r="984" spans="3:10" ht="15" x14ac:dyDescent="0.25">
      <c r="C984" s="89"/>
      <c r="I984" s="1"/>
      <c r="J984" s="57"/>
    </row>
    <row r="985" spans="3:10" ht="15" x14ac:dyDescent="0.25">
      <c r="C985" s="89"/>
      <c r="I985" s="1"/>
      <c r="J985" s="57"/>
    </row>
    <row r="986" spans="3:10" ht="15" x14ac:dyDescent="0.25">
      <c r="C986" s="89"/>
      <c r="I986" s="1"/>
      <c r="J986" s="57"/>
    </row>
    <row r="987" spans="3:10" ht="15" x14ac:dyDescent="0.25">
      <c r="C987" s="89"/>
      <c r="I987" s="1"/>
      <c r="J987" s="57"/>
    </row>
    <row r="988" spans="3:10" ht="15" x14ac:dyDescent="0.25">
      <c r="C988" s="89"/>
      <c r="I988" s="1"/>
      <c r="J988" s="57"/>
    </row>
    <row r="989" spans="3:10" ht="15" x14ac:dyDescent="0.25">
      <c r="C989" s="89"/>
      <c r="I989" s="1"/>
      <c r="J989" s="57"/>
    </row>
    <row r="990" spans="3:10" ht="15" x14ac:dyDescent="0.25">
      <c r="C990" s="89"/>
      <c r="I990" s="1"/>
      <c r="J990" s="57"/>
    </row>
    <row r="991" spans="3:10" ht="15" x14ac:dyDescent="0.25">
      <c r="C991" s="89"/>
      <c r="I991" s="1"/>
      <c r="J991" s="57"/>
    </row>
    <row r="992" spans="3:10" ht="15" x14ac:dyDescent="0.25">
      <c r="C992" s="89"/>
      <c r="I992" s="1"/>
      <c r="J992" s="57"/>
    </row>
    <row r="993" spans="3:10" ht="15" x14ac:dyDescent="0.25">
      <c r="C993" s="89"/>
      <c r="I993" s="1"/>
      <c r="J993" s="57"/>
    </row>
    <row r="994" spans="3:10" ht="15" x14ac:dyDescent="0.25">
      <c r="C994" s="89"/>
      <c r="I994" s="1"/>
      <c r="J994" s="57"/>
    </row>
    <row r="995" spans="3:10" ht="15" x14ac:dyDescent="0.25">
      <c r="C995" s="89"/>
      <c r="I995" s="1"/>
      <c r="J995" s="57"/>
    </row>
    <row r="996" spans="3:10" ht="15" x14ac:dyDescent="0.25">
      <c r="C996" s="89"/>
      <c r="I996" s="1"/>
      <c r="J996" s="57"/>
    </row>
    <row r="997" spans="3:10" ht="15" x14ac:dyDescent="0.25">
      <c r="C997" s="89"/>
      <c r="I997" s="1"/>
      <c r="J997" s="57"/>
    </row>
    <row r="998" spans="3:10" ht="15" x14ac:dyDescent="0.25">
      <c r="C998" s="89"/>
      <c r="I998" s="1"/>
      <c r="J998" s="57"/>
    </row>
    <row r="999" spans="3:10" ht="15" x14ac:dyDescent="0.25">
      <c r="C999" s="89"/>
      <c r="I999" s="1"/>
      <c r="J999" s="57"/>
    </row>
    <row r="1000" spans="3:10" ht="15" x14ac:dyDescent="0.25">
      <c r="C1000" s="89"/>
      <c r="I1000" s="1"/>
      <c r="J1000" s="57"/>
    </row>
    <row r="1001" spans="3:10" ht="15" x14ac:dyDescent="0.25">
      <c r="C1001" s="89"/>
      <c r="I1001" s="1"/>
      <c r="J1001" s="57"/>
    </row>
    <row r="1002" spans="3:10" ht="15" x14ac:dyDescent="0.25">
      <c r="C1002" s="89"/>
      <c r="I1002" s="1"/>
      <c r="J1002" s="57"/>
    </row>
  </sheetData>
  <mergeCells count="3">
    <mergeCell ref="C22:F22"/>
    <mergeCell ref="D5:D7"/>
    <mergeCell ref="E5:E7"/>
  </mergeCells>
  <pageMargins left="0.70866141732283472" right="0.70866141732283472" top="0.74803149606299213" bottom="0.74803149606299213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38"/>
  <sheetViews>
    <sheetView zoomScaleNormal="100" workbookViewId="0">
      <selection activeCell="F15" sqref="F15"/>
    </sheetView>
  </sheetViews>
  <sheetFormatPr defaultColWidth="12.625" defaultRowHeight="16.5" x14ac:dyDescent="0.3"/>
  <cols>
    <col min="1" max="1" width="3.375" style="36" bestFit="1" customWidth="1"/>
    <col min="2" max="2" width="8.875" style="32" bestFit="1" customWidth="1"/>
    <col min="3" max="3" width="18.125" style="32" bestFit="1" customWidth="1"/>
    <col min="4" max="4" width="10.75" style="34" bestFit="1" customWidth="1"/>
    <col min="5" max="5" width="12" style="32" bestFit="1" customWidth="1"/>
    <col min="6" max="6" width="13.25" style="35" bestFit="1" customWidth="1"/>
    <col min="7" max="7" width="6" style="32" bestFit="1" customWidth="1"/>
    <col min="8" max="8" width="5.75" style="32" bestFit="1" customWidth="1"/>
    <col min="9" max="9" width="32.75" style="32" bestFit="1" customWidth="1"/>
    <col min="10" max="10" width="12.125" style="32" bestFit="1" customWidth="1"/>
    <col min="11" max="11" width="11.125" style="32" bestFit="1" customWidth="1"/>
    <col min="12" max="12" width="10.875" style="32" bestFit="1" customWidth="1"/>
    <col min="13" max="16384" width="12.625" style="32"/>
  </cols>
  <sheetData>
    <row r="1" spans="1:12" ht="17.25" thickBot="1" x14ac:dyDescent="0.35">
      <c r="A1" s="127" t="s">
        <v>21</v>
      </c>
      <c r="B1" s="127"/>
      <c r="C1" s="127"/>
      <c r="D1" s="127"/>
      <c r="E1" s="127"/>
      <c r="F1" s="127"/>
      <c r="G1" s="31"/>
    </row>
    <row r="2" spans="1:12" s="34" customFormat="1" ht="50.25" thickBot="1" x14ac:dyDescent="0.25">
      <c r="A2" s="97" t="s">
        <v>22</v>
      </c>
      <c r="B2" s="97" t="s">
        <v>23</v>
      </c>
      <c r="C2" s="97" t="s">
        <v>48</v>
      </c>
      <c r="D2" s="97" t="s">
        <v>24</v>
      </c>
      <c r="E2" s="97" t="s">
        <v>74</v>
      </c>
      <c r="F2" s="98" t="s">
        <v>60</v>
      </c>
      <c r="G2" s="33"/>
      <c r="H2" s="100" t="s">
        <v>76</v>
      </c>
      <c r="I2" s="104" t="s">
        <v>77</v>
      </c>
      <c r="J2" s="101" t="s">
        <v>78</v>
      </c>
      <c r="K2" s="101" t="s">
        <v>79</v>
      </c>
      <c r="L2" s="101" t="s">
        <v>80</v>
      </c>
    </row>
    <row r="3" spans="1:12" s="34" customFormat="1" ht="17.25" thickBot="1" x14ac:dyDescent="0.35">
      <c r="A3" s="23">
        <v>1</v>
      </c>
      <c r="B3" s="129">
        <v>44705</v>
      </c>
      <c r="C3" s="128" t="s">
        <v>88</v>
      </c>
      <c r="D3" s="26" t="s">
        <v>75</v>
      </c>
      <c r="E3" s="24">
        <v>20000000</v>
      </c>
      <c r="F3" s="25">
        <f>E3</f>
        <v>20000000</v>
      </c>
      <c r="G3" s="33"/>
      <c r="H3" s="102">
        <v>1</v>
      </c>
      <c r="I3" s="103" t="s">
        <v>89</v>
      </c>
      <c r="J3" s="105">
        <v>5205181</v>
      </c>
      <c r="K3" s="106">
        <f>J3</f>
        <v>5205181</v>
      </c>
      <c r="L3" s="106">
        <f>J3-K3</f>
        <v>0</v>
      </c>
    </row>
    <row r="4" spans="1:12" s="34" customFormat="1" ht="17.25" thickBot="1" x14ac:dyDescent="0.35">
      <c r="A4" s="23">
        <v>2</v>
      </c>
      <c r="B4" s="129"/>
      <c r="C4" s="128"/>
      <c r="D4" s="26" t="s">
        <v>38</v>
      </c>
      <c r="E4" s="24">
        <v>2012700</v>
      </c>
      <c r="F4" s="25">
        <f>E4</f>
        <v>2012700</v>
      </c>
      <c r="G4" s="33"/>
      <c r="H4" s="102">
        <v>2</v>
      </c>
      <c r="I4" s="103" t="s">
        <v>90</v>
      </c>
      <c r="J4" s="105">
        <v>2371388</v>
      </c>
      <c r="K4" s="106">
        <f>J4</f>
        <v>2371388</v>
      </c>
      <c r="L4" s="106">
        <f>J4-K4</f>
        <v>0</v>
      </c>
    </row>
    <row r="5" spans="1:12" ht="17.25" thickBot="1" x14ac:dyDescent="0.35">
      <c r="A5" s="23">
        <v>3</v>
      </c>
      <c r="B5" s="129"/>
      <c r="C5" s="128"/>
      <c r="D5" s="128" t="s">
        <v>39</v>
      </c>
      <c r="E5" s="24">
        <v>30000</v>
      </c>
      <c r="F5" s="25">
        <f t="shared" ref="F5:F6" si="0">E5</f>
        <v>30000</v>
      </c>
      <c r="G5" s="31"/>
      <c r="H5" s="102">
        <v>3</v>
      </c>
      <c r="I5" s="103" t="s">
        <v>91</v>
      </c>
      <c r="J5" s="105">
        <v>3000000</v>
      </c>
      <c r="K5" s="106">
        <v>0</v>
      </c>
      <c r="L5" s="106">
        <f>J5-K5</f>
        <v>3000000</v>
      </c>
    </row>
    <row r="6" spans="1:12" ht="17.25" thickBot="1" x14ac:dyDescent="0.35">
      <c r="A6" s="23">
        <v>4</v>
      </c>
      <c r="B6" s="129"/>
      <c r="C6" s="128"/>
      <c r="D6" s="128"/>
      <c r="E6" s="24">
        <v>1300</v>
      </c>
      <c r="F6" s="25">
        <f t="shared" si="0"/>
        <v>1300</v>
      </c>
      <c r="G6" s="31"/>
      <c r="H6" s="102">
        <v>4</v>
      </c>
      <c r="I6" s="103" t="s">
        <v>92</v>
      </c>
      <c r="J6" s="105">
        <v>1500000</v>
      </c>
      <c r="K6" s="106">
        <v>0</v>
      </c>
      <c r="L6" s="106">
        <f>J6-K6</f>
        <v>1500000</v>
      </c>
    </row>
    <row r="7" spans="1:12" ht="17.25" thickBot="1" x14ac:dyDescent="0.35">
      <c r="A7" s="127" t="s">
        <v>35</v>
      </c>
      <c r="B7" s="127"/>
      <c r="C7" s="127"/>
      <c r="D7" s="127"/>
      <c r="E7" s="99">
        <f>SUM(E3:E6)</f>
        <v>22044000</v>
      </c>
      <c r="F7" s="99">
        <f>SUM(F3:F6)</f>
        <v>22044000</v>
      </c>
      <c r="H7" s="125" t="s">
        <v>6</v>
      </c>
      <c r="I7" s="126"/>
      <c r="J7" s="107">
        <f>SUM(J3:J6)</f>
        <v>12076569</v>
      </c>
      <c r="K7" s="107">
        <f>SUM(K3:K6)</f>
        <v>7576569</v>
      </c>
      <c r="L7" s="107">
        <f>SUM(L3:L6)</f>
        <v>4500000</v>
      </c>
    </row>
    <row r="8" spans="1:12" x14ac:dyDescent="0.3">
      <c r="E8" s="31"/>
      <c r="F8" s="37"/>
    </row>
    <row r="9" spans="1:12" x14ac:dyDescent="0.3">
      <c r="E9" s="31"/>
      <c r="F9" s="37"/>
    </row>
    <row r="10" spans="1:12" x14ac:dyDescent="0.3">
      <c r="E10" s="31"/>
      <c r="F10" s="37"/>
    </row>
    <row r="11" spans="1:12" x14ac:dyDescent="0.3">
      <c r="E11" s="31"/>
      <c r="F11" s="37"/>
    </row>
    <row r="12" spans="1:12" x14ac:dyDescent="0.3">
      <c r="E12" s="31"/>
      <c r="F12" s="37"/>
    </row>
    <row r="13" spans="1:12" x14ac:dyDescent="0.3">
      <c r="E13" s="31"/>
      <c r="F13" s="37"/>
    </row>
    <row r="14" spans="1:12" x14ac:dyDescent="0.3">
      <c r="E14" s="31"/>
      <c r="F14" s="37"/>
    </row>
    <row r="15" spans="1:12" x14ac:dyDescent="0.3">
      <c r="E15" s="31"/>
      <c r="F15" s="37"/>
    </row>
    <row r="16" spans="1:12" x14ac:dyDescent="0.3">
      <c r="E16" s="31"/>
      <c r="F16" s="37"/>
    </row>
    <row r="17" spans="5:6" x14ac:dyDescent="0.3">
      <c r="E17" s="31"/>
      <c r="F17" s="37"/>
    </row>
    <row r="18" spans="5:6" x14ac:dyDescent="0.3">
      <c r="E18" s="31"/>
      <c r="F18" s="37"/>
    </row>
    <row r="19" spans="5:6" x14ac:dyDescent="0.3">
      <c r="E19" s="31"/>
      <c r="F19" s="37"/>
    </row>
    <row r="20" spans="5:6" x14ac:dyDescent="0.3">
      <c r="E20" s="31"/>
      <c r="F20" s="37"/>
    </row>
    <row r="21" spans="5:6" x14ac:dyDescent="0.3">
      <c r="E21" s="31"/>
      <c r="F21" s="37"/>
    </row>
    <row r="22" spans="5:6" x14ac:dyDescent="0.3">
      <c r="E22" s="31"/>
      <c r="F22" s="37"/>
    </row>
    <row r="23" spans="5:6" x14ac:dyDescent="0.3">
      <c r="E23" s="31"/>
      <c r="F23" s="37"/>
    </row>
    <row r="24" spans="5:6" x14ac:dyDescent="0.3">
      <c r="E24" s="31"/>
      <c r="F24" s="37"/>
    </row>
    <row r="25" spans="5:6" x14ac:dyDescent="0.3">
      <c r="E25" s="31"/>
      <c r="F25" s="37"/>
    </row>
    <row r="26" spans="5:6" x14ac:dyDescent="0.3">
      <c r="E26" s="31"/>
      <c r="F26" s="37"/>
    </row>
    <row r="27" spans="5:6" x14ac:dyDescent="0.3">
      <c r="E27" s="31"/>
      <c r="F27" s="37"/>
    </row>
    <row r="28" spans="5:6" x14ac:dyDescent="0.3">
      <c r="E28" s="31"/>
      <c r="F28" s="37"/>
    </row>
    <row r="29" spans="5:6" x14ac:dyDescent="0.3">
      <c r="E29" s="31"/>
      <c r="F29" s="37"/>
    </row>
    <row r="30" spans="5:6" x14ac:dyDescent="0.3">
      <c r="E30" s="31"/>
      <c r="F30" s="37"/>
    </row>
    <row r="31" spans="5:6" x14ac:dyDescent="0.3">
      <c r="E31" s="31"/>
      <c r="F31" s="37"/>
    </row>
    <row r="32" spans="5:6" x14ac:dyDescent="0.3">
      <c r="E32" s="31"/>
      <c r="F32" s="37"/>
    </row>
    <row r="33" spans="5:6" x14ac:dyDescent="0.3">
      <c r="E33" s="31"/>
      <c r="F33" s="37"/>
    </row>
    <row r="34" spans="5:6" x14ac:dyDescent="0.3">
      <c r="E34" s="31"/>
      <c r="F34" s="37"/>
    </row>
    <row r="35" spans="5:6" x14ac:dyDescent="0.3">
      <c r="E35" s="31"/>
      <c r="F35" s="37"/>
    </row>
    <row r="36" spans="5:6" x14ac:dyDescent="0.3">
      <c r="E36" s="31"/>
      <c r="F36" s="37"/>
    </row>
    <row r="37" spans="5:6" x14ac:dyDescent="0.3">
      <c r="E37" s="31"/>
      <c r="F37" s="37"/>
    </row>
    <row r="38" spans="5:6" x14ac:dyDescent="0.3">
      <c r="E38" s="31"/>
      <c r="F38" s="37"/>
    </row>
    <row r="39" spans="5:6" x14ac:dyDescent="0.3">
      <c r="E39" s="31"/>
      <c r="F39" s="37"/>
    </row>
    <row r="40" spans="5:6" x14ac:dyDescent="0.3">
      <c r="E40" s="31"/>
      <c r="F40" s="37"/>
    </row>
    <row r="41" spans="5:6" x14ac:dyDescent="0.3">
      <c r="E41" s="31"/>
      <c r="F41" s="37"/>
    </row>
    <row r="42" spans="5:6" x14ac:dyDescent="0.3">
      <c r="E42" s="31"/>
      <c r="F42" s="37"/>
    </row>
    <row r="43" spans="5:6" x14ac:dyDescent="0.3">
      <c r="E43" s="31"/>
      <c r="F43" s="37"/>
    </row>
    <row r="44" spans="5:6" x14ac:dyDescent="0.3">
      <c r="E44" s="31"/>
      <c r="F44" s="37"/>
    </row>
    <row r="45" spans="5:6" x14ac:dyDescent="0.3">
      <c r="E45" s="31"/>
      <c r="F45" s="37"/>
    </row>
    <row r="46" spans="5:6" x14ac:dyDescent="0.3">
      <c r="E46" s="31"/>
      <c r="F46" s="37"/>
    </row>
    <row r="47" spans="5:6" x14ac:dyDescent="0.3">
      <c r="E47" s="31"/>
      <c r="F47" s="37"/>
    </row>
    <row r="48" spans="5:6" x14ac:dyDescent="0.3">
      <c r="E48" s="31"/>
      <c r="F48" s="37"/>
    </row>
    <row r="49" spans="5:6" x14ac:dyDescent="0.3">
      <c r="E49" s="31"/>
      <c r="F49" s="37"/>
    </row>
    <row r="50" spans="5:6" x14ac:dyDescent="0.3">
      <c r="E50" s="31"/>
      <c r="F50" s="37"/>
    </row>
    <row r="51" spans="5:6" x14ac:dyDescent="0.3">
      <c r="E51" s="31"/>
      <c r="F51" s="37"/>
    </row>
    <row r="52" spans="5:6" x14ac:dyDescent="0.3">
      <c r="E52" s="31"/>
      <c r="F52" s="37"/>
    </row>
    <row r="53" spans="5:6" x14ac:dyDescent="0.3">
      <c r="E53" s="31"/>
      <c r="F53" s="37"/>
    </row>
    <row r="54" spans="5:6" x14ac:dyDescent="0.3">
      <c r="E54" s="31"/>
      <c r="F54" s="37"/>
    </row>
    <row r="55" spans="5:6" x14ac:dyDescent="0.3">
      <c r="E55" s="31"/>
      <c r="F55" s="37"/>
    </row>
    <row r="56" spans="5:6" x14ac:dyDescent="0.3">
      <c r="E56" s="31"/>
      <c r="F56" s="37"/>
    </row>
    <row r="57" spans="5:6" x14ac:dyDescent="0.3">
      <c r="E57" s="31"/>
      <c r="F57" s="37"/>
    </row>
    <row r="58" spans="5:6" x14ac:dyDescent="0.3">
      <c r="E58" s="31"/>
      <c r="F58" s="37"/>
    </row>
    <row r="59" spans="5:6" x14ac:dyDescent="0.3">
      <c r="E59" s="31"/>
      <c r="F59" s="37"/>
    </row>
    <row r="60" spans="5:6" x14ac:dyDescent="0.3">
      <c r="E60" s="31"/>
      <c r="F60" s="37"/>
    </row>
    <row r="61" spans="5:6" x14ac:dyDescent="0.3">
      <c r="E61" s="31"/>
      <c r="F61" s="37"/>
    </row>
    <row r="62" spans="5:6" x14ac:dyDescent="0.3">
      <c r="E62" s="31"/>
      <c r="F62" s="37"/>
    </row>
    <row r="63" spans="5:6" x14ac:dyDescent="0.3">
      <c r="E63" s="31"/>
      <c r="F63" s="37"/>
    </row>
    <row r="64" spans="5:6" x14ac:dyDescent="0.3">
      <c r="E64" s="31"/>
      <c r="F64" s="37"/>
    </row>
    <row r="65" spans="5:6" x14ac:dyDescent="0.3">
      <c r="E65" s="31"/>
      <c r="F65" s="37"/>
    </row>
    <row r="66" spans="5:6" x14ac:dyDescent="0.3">
      <c r="E66" s="31"/>
      <c r="F66" s="37"/>
    </row>
    <row r="67" spans="5:6" x14ac:dyDescent="0.3">
      <c r="E67" s="31"/>
      <c r="F67" s="37"/>
    </row>
    <row r="68" spans="5:6" x14ac:dyDescent="0.3">
      <c r="E68" s="31"/>
      <c r="F68" s="37"/>
    </row>
    <row r="69" spans="5:6" x14ac:dyDescent="0.3">
      <c r="E69" s="31"/>
      <c r="F69" s="37"/>
    </row>
    <row r="70" spans="5:6" x14ac:dyDescent="0.3">
      <c r="E70" s="31"/>
      <c r="F70" s="37"/>
    </row>
    <row r="71" spans="5:6" x14ac:dyDescent="0.3">
      <c r="E71" s="31"/>
      <c r="F71" s="37"/>
    </row>
    <row r="72" spans="5:6" x14ac:dyDescent="0.3">
      <c r="E72" s="31"/>
      <c r="F72" s="37"/>
    </row>
    <row r="73" spans="5:6" x14ac:dyDescent="0.3">
      <c r="E73" s="31"/>
      <c r="F73" s="37"/>
    </row>
    <row r="74" spans="5:6" x14ac:dyDescent="0.3">
      <c r="E74" s="31"/>
      <c r="F74" s="37"/>
    </row>
    <row r="75" spans="5:6" x14ac:dyDescent="0.3">
      <c r="E75" s="31"/>
      <c r="F75" s="37"/>
    </row>
    <row r="76" spans="5:6" x14ac:dyDescent="0.3">
      <c r="E76" s="31"/>
      <c r="F76" s="37"/>
    </row>
    <row r="77" spans="5:6" x14ac:dyDescent="0.3">
      <c r="E77" s="31"/>
      <c r="F77" s="37"/>
    </row>
    <row r="78" spans="5:6" x14ac:dyDescent="0.3">
      <c r="E78" s="31"/>
      <c r="F78" s="37"/>
    </row>
    <row r="79" spans="5:6" x14ac:dyDescent="0.3">
      <c r="E79" s="31"/>
      <c r="F79" s="37"/>
    </row>
    <row r="80" spans="5:6" x14ac:dyDescent="0.3">
      <c r="E80" s="31"/>
      <c r="F80" s="37"/>
    </row>
    <row r="81" spans="5:6" x14ac:dyDescent="0.3">
      <c r="E81" s="31"/>
      <c r="F81" s="37"/>
    </row>
    <row r="82" spans="5:6" x14ac:dyDescent="0.3">
      <c r="E82" s="31"/>
      <c r="F82" s="37"/>
    </row>
    <row r="83" spans="5:6" x14ac:dyDescent="0.3">
      <c r="E83" s="31"/>
      <c r="F83" s="37"/>
    </row>
    <row r="84" spans="5:6" x14ac:dyDescent="0.3">
      <c r="E84" s="31"/>
      <c r="F84" s="37"/>
    </row>
    <row r="85" spans="5:6" x14ac:dyDescent="0.3">
      <c r="E85" s="31"/>
      <c r="F85" s="37"/>
    </row>
    <row r="86" spans="5:6" x14ac:dyDescent="0.3">
      <c r="E86" s="31"/>
      <c r="F86" s="37"/>
    </row>
    <row r="87" spans="5:6" x14ac:dyDescent="0.3">
      <c r="E87" s="31"/>
      <c r="F87" s="37"/>
    </row>
    <row r="88" spans="5:6" x14ac:dyDescent="0.3">
      <c r="E88" s="31"/>
      <c r="F88" s="37"/>
    </row>
    <row r="89" spans="5:6" x14ac:dyDescent="0.3">
      <c r="E89" s="31"/>
      <c r="F89" s="37"/>
    </row>
    <row r="90" spans="5:6" x14ac:dyDescent="0.3">
      <c r="E90" s="31"/>
      <c r="F90" s="37"/>
    </row>
    <row r="91" spans="5:6" x14ac:dyDescent="0.3">
      <c r="E91" s="31"/>
      <c r="F91" s="37"/>
    </row>
    <row r="92" spans="5:6" x14ac:dyDescent="0.3">
      <c r="E92" s="31"/>
      <c r="F92" s="37"/>
    </row>
    <row r="93" spans="5:6" x14ac:dyDescent="0.3">
      <c r="E93" s="31"/>
      <c r="F93" s="37"/>
    </row>
    <row r="94" spans="5:6" x14ac:dyDescent="0.3">
      <c r="E94" s="31"/>
      <c r="F94" s="37"/>
    </row>
    <row r="95" spans="5:6" x14ac:dyDescent="0.3">
      <c r="E95" s="31"/>
      <c r="F95" s="37"/>
    </row>
    <row r="96" spans="5:6" x14ac:dyDescent="0.3">
      <c r="E96" s="31"/>
      <c r="F96" s="37"/>
    </row>
    <row r="97" spans="5:6" x14ac:dyDescent="0.3">
      <c r="E97" s="31"/>
      <c r="F97" s="37"/>
    </row>
    <row r="98" spans="5:6" x14ac:dyDescent="0.3">
      <c r="E98" s="31"/>
      <c r="F98" s="37"/>
    </row>
    <row r="99" spans="5:6" x14ac:dyDescent="0.3">
      <c r="E99" s="31"/>
      <c r="F99" s="37"/>
    </row>
    <row r="100" spans="5:6" x14ac:dyDescent="0.3">
      <c r="E100" s="31"/>
      <c r="F100" s="37"/>
    </row>
    <row r="101" spans="5:6" x14ac:dyDescent="0.3">
      <c r="E101" s="31"/>
      <c r="F101" s="37"/>
    </row>
    <row r="102" spans="5:6" x14ac:dyDescent="0.3">
      <c r="E102" s="31"/>
      <c r="F102" s="37"/>
    </row>
    <row r="103" spans="5:6" x14ac:dyDescent="0.3">
      <c r="E103" s="31"/>
      <c r="F103" s="37"/>
    </row>
    <row r="104" spans="5:6" x14ac:dyDescent="0.3">
      <c r="E104" s="31"/>
      <c r="F104" s="37"/>
    </row>
    <row r="105" spans="5:6" x14ac:dyDescent="0.3">
      <c r="E105" s="31"/>
      <c r="F105" s="37"/>
    </row>
    <row r="106" spans="5:6" x14ac:dyDescent="0.3">
      <c r="E106" s="31"/>
      <c r="F106" s="37"/>
    </row>
    <row r="107" spans="5:6" x14ac:dyDescent="0.3">
      <c r="E107" s="31"/>
      <c r="F107" s="37"/>
    </row>
    <row r="108" spans="5:6" x14ac:dyDescent="0.3">
      <c r="E108" s="31"/>
      <c r="F108" s="37"/>
    </row>
    <row r="109" spans="5:6" x14ac:dyDescent="0.3">
      <c r="E109" s="31"/>
      <c r="F109" s="37"/>
    </row>
    <row r="110" spans="5:6" x14ac:dyDescent="0.3">
      <c r="E110" s="31"/>
      <c r="F110" s="37"/>
    </row>
    <row r="111" spans="5:6" x14ac:dyDescent="0.3">
      <c r="E111" s="31"/>
      <c r="F111" s="37"/>
    </row>
    <row r="112" spans="5:6" x14ac:dyDescent="0.3">
      <c r="E112" s="31"/>
      <c r="F112" s="37"/>
    </row>
    <row r="113" spans="5:6" x14ac:dyDescent="0.3">
      <c r="E113" s="31"/>
      <c r="F113" s="37"/>
    </row>
    <row r="114" spans="5:6" x14ac:dyDescent="0.3">
      <c r="E114" s="31"/>
      <c r="F114" s="37"/>
    </row>
    <row r="115" spans="5:6" x14ac:dyDescent="0.3">
      <c r="E115" s="31"/>
      <c r="F115" s="37"/>
    </row>
    <row r="116" spans="5:6" x14ac:dyDescent="0.3">
      <c r="E116" s="31"/>
      <c r="F116" s="37"/>
    </row>
    <row r="117" spans="5:6" x14ac:dyDescent="0.3">
      <c r="E117" s="31"/>
      <c r="F117" s="37"/>
    </row>
    <row r="118" spans="5:6" x14ac:dyDescent="0.3">
      <c r="E118" s="31"/>
      <c r="F118" s="37"/>
    </row>
    <row r="119" spans="5:6" x14ac:dyDescent="0.3">
      <c r="E119" s="31"/>
      <c r="F119" s="37"/>
    </row>
    <row r="120" spans="5:6" x14ac:dyDescent="0.3">
      <c r="E120" s="31"/>
      <c r="F120" s="37"/>
    </row>
    <row r="121" spans="5:6" x14ac:dyDescent="0.3">
      <c r="E121" s="31"/>
      <c r="F121" s="37"/>
    </row>
    <row r="122" spans="5:6" x14ac:dyDescent="0.3">
      <c r="E122" s="31"/>
      <c r="F122" s="37"/>
    </row>
    <row r="123" spans="5:6" x14ac:dyDescent="0.3">
      <c r="E123" s="31"/>
      <c r="F123" s="37"/>
    </row>
    <row r="124" spans="5:6" x14ac:dyDescent="0.3">
      <c r="E124" s="31"/>
      <c r="F124" s="37"/>
    </row>
    <row r="125" spans="5:6" x14ac:dyDescent="0.3">
      <c r="E125" s="31"/>
      <c r="F125" s="37"/>
    </row>
    <row r="126" spans="5:6" x14ac:dyDescent="0.3">
      <c r="E126" s="31"/>
      <c r="F126" s="37"/>
    </row>
    <row r="127" spans="5:6" x14ac:dyDescent="0.3">
      <c r="E127" s="31"/>
      <c r="F127" s="37"/>
    </row>
    <row r="128" spans="5:6" x14ac:dyDescent="0.3">
      <c r="E128" s="31"/>
      <c r="F128" s="37"/>
    </row>
    <row r="129" spans="5:6" x14ac:dyDescent="0.3">
      <c r="E129" s="31"/>
      <c r="F129" s="37"/>
    </row>
    <row r="130" spans="5:6" x14ac:dyDescent="0.3">
      <c r="E130" s="31"/>
      <c r="F130" s="37"/>
    </row>
    <row r="131" spans="5:6" x14ac:dyDescent="0.3">
      <c r="E131" s="31"/>
      <c r="F131" s="37"/>
    </row>
    <row r="132" spans="5:6" x14ac:dyDescent="0.3">
      <c r="E132" s="31"/>
      <c r="F132" s="37"/>
    </row>
    <row r="133" spans="5:6" x14ac:dyDescent="0.3">
      <c r="E133" s="31"/>
      <c r="F133" s="37"/>
    </row>
    <row r="134" spans="5:6" x14ac:dyDescent="0.3">
      <c r="E134" s="31"/>
      <c r="F134" s="37"/>
    </row>
    <row r="135" spans="5:6" x14ac:dyDescent="0.3">
      <c r="E135" s="31"/>
      <c r="F135" s="37"/>
    </row>
    <row r="136" spans="5:6" x14ac:dyDescent="0.3">
      <c r="E136" s="31"/>
      <c r="F136" s="37"/>
    </row>
    <row r="137" spans="5:6" x14ac:dyDescent="0.3">
      <c r="E137" s="31"/>
      <c r="F137" s="37"/>
    </row>
    <row r="138" spans="5:6" x14ac:dyDescent="0.3">
      <c r="E138" s="31"/>
      <c r="F138" s="37"/>
    </row>
    <row r="139" spans="5:6" x14ac:dyDescent="0.3">
      <c r="E139" s="31"/>
      <c r="F139" s="37"/>
    </row>
    <row r="140" spans="5:6" x14ac:dyDescent="0.3">
      <c r="E140" s="31"/>
      <c r="F140" s="37"/>
    </row>
    <row r="141" spans="5:6" x14ac:dyDescent="0.3">
      <c r="E141" s="31"/>
      <c r="F141" s="37"/>
    </row>
    <row r="142" spans="5:6" x14ac:dyDescent="0.3">
      <c r="E142" s="31"/>
      <c r="F142" s="37"/>
    </row>
    <row r="143" spans="5:6" x14ac:dyDescent="0.3">
      <c r="E143" s="31"/>
      <c r="F143" s="37"/>
    </row>
    <row r="144" spans="5:6" x14ac:dyDescent="0.3">
      <c r="E144" s="31"/>
      <c r="F144" s="37"/>
    </row>
    <row r="145" spans="5:6" x14ac:dyDescent="0.3">
      <c r="E145" s="31"/>
      <c r="F145" s="37"/>
    </row>
    <row r="146" spans="5:6" x14ac:dyDescent="0.3">
      <c r="E146" s="31"/>
      <c r="F146" s="37"/>
    </row>
    <row r="147" spans="5:6" x14ac:dyDescent="0.3">
      <c r="E147" s="31"/>
      <c r="F147" s="37"/>
    </row>
    <row r="148" spans="5:6" x14ac:dyDescent="0.3">
      <c r="E148" s="31"/>
      <c r="F148" s="37"/>
    </row>
    <row r="149" spans="5:6" x14ac:dyDescent="0.3">
      <c r="E149" s="31"/>
      <c r="F149" s="37"/>
    </row>
    <row r="150" spans="5:6" x14ac:dyDescent="0.3">
      <c r="E150" s="31"/>
      <c r="F150" s="37"/>
    </row>
    <row r="151" spans="5:6" x14ac:dyDescent="0.3">
      <c r="E151" s="31"/>
      <c r="F151" s="37"/>
    </row>
    <row r="152" spans="5:6" x14ac:dyDescent="0.3">
      <c r="E152" s="31"/>
      <c r="F152" s="37"/>
    </row>
    <row r="153" spans="5:6" x14ac:dyDescent="0.3">
      <c r="E153" s="31"/>
      <c r="F153" s="37"/>
    </row>
    <row r="154" spans="5:6" x14ac:dyDescent="0.3">
      <c r="E154" s="31"/>
      <c r="F154" s="37"/>
    </row>
    <row r="155" spans="5:6" x14ac:dyDescent="0.3">
      <c r="E155" s="31"/>
      <c r="F155" s="37"/>
    </row>
    <row r="156" spans="5:6" x14ac:dyDescent="0.3">
      <c r="E156" s="31"/>
      <c r="F156" s="37"/>
    </row>
    <row r="157" spans="5:6" x14ac:dyDescent="0.3">
      <c r="E157" s="31"/>
      <c r="F157" s="37"/>
    </row>
    <row r="158" spans="5:6" x14ac:dyDescent="0.3">
      <c r="E158" s="31"/>
      <c r="F158" s="37"/>
    </row>
    <row r="159" spans="5:6" x14ac:dyDescent="0.3">
      <c r="E159" s="31"/>
      <c r="F159" s="37"/>
    </row>
    <row r="160" spans="5:6" x14ac:dyDescent="0.3">
      <c r="E160" s="31"/>
      <c r="F160" s="37"/>
    </row>
    <row r="161" spans="5:6" x14ac:dyDescent="0.3">
      <c r="E161" s="31"/>
      <c r="F161" s="37"/>
    </row>
    <row r="162" spans="5:6" x14ac:dyDescent="0.3">
      <c r="E162" s="31"/>
      <c r="F162" s="37"/>
    </row>
    <row r="163" spans="5:6" x14ac:dyDescent="0.3">
      <c r="E163" s="31"/>
      <c r="F163" s="37"/>
    </row>
    <row r="164" spans="5:6" x14ac:dyDescent="0.3">
      <c r="E164" s="31"/>
      <c r="F164" s="37"/>
    </row>
    <row r="165" spans="5:6" x14ac:dyDescent="0.3">
      <c r="E165" s="31"/>
      <c r="F165" s="37"/>
    </row>
    <row r="166" spans="5:6" x14ac:dyDescent="0.3">
      <c r="E166" s="31"/>
      <c r="F166" s="37"/>
    </row>
    <row r="167" spans="5:6" x14ac:dyDescent="0.3">
      <c r="E167" s="31"/>
      <c r="F167" s="37"/>
    </row>
    <row r="168" spans="5:6" x14ac:dyDescent="0.3">
      <c r="E168" s="31"/>
      <c r="F168" s="37"/>
    </row>
    <row r="169" spans="5:6" x14ac:dyDescent="0.3">
      <c r="E169" s="31"/>
      <c r="F169" s="37"/>
    </row>
    <row r="170" spans="5:6" x14ac:dyDescent="0.3">
      <c r="E170" s="31"/>
      <c r="F170" s="37"/>
    </row>
    <row r="171" spans="5:6" x14ac:dyDescent="0.3">
      <c r="E171" s="31"/>
      <c r="F171" s="37"/>
    </row>
    <row r="172" spans="5:6" x14ac:dyDescent="0.3">
      <c r="E172" s="31"/>
      <c r="F172" s="37"/>
    </row>
    <row r="173" spans="5:6" x14ac:dyDescent="0.3">
      <c r="E173" s="31"/>
      <c r="F173" s="37"/>
    </row>
    <row r="174" spans="5:6" x14ac:dyDescent="0.3">
      <c r="E174" s="31"/>
      <c r="F174" s="37"/>
    </row>
    <row r="175" spans="5:6" x14ac:dyDescent="0.3">
      <c r="E175" s="31"/>
      <c r="F175" s="37"/>
    </row>
    <row r="176" spans="5:6" x14ac:dyDescent="0.3">
      <c r="E176" s="31"/>
      <c r="F176" s="37"/>
    </row>
    <row r="177" spans="5:6" x14ac:dyDescent="0.3">
      <c r="E177" s="31"/>
      <c r="F177" s="37"/>
    </row>
    <row r="178" spans="5:6" x14ac:dyDescent="0.3">
      <c r="E178" s="31"/>
      <c r="F178" s="37"/>
    </row>
    <row r="179" spans="5:6" x14ac:dyDescent="0.3">
      <c r="E179" s="31"/>
      <c r="F179" s="37"/>
    </row>
    <row r="180" spans="5:6" x14ac:dyDescent="0.3">
      <c r="E180" s="31"/>
      <c r="F180" s="37"/>
    </row>
    <row r="181" spans="5:6" x14ac:dyDescent="0.3">
      <c r="E181" s="31"/>
      <c r="F181" s="37"/>
    </row>
    <row r="182" spans="5:6" x14ac:dyDescent="0.3">
      <c r="E182" s="31"/>
      <c r="F182" s="37"/>
    </row>
    <row r="183" spans="5:6" x14ac:dyDescent="0.3">
      <c r="E183" s="31"/>
      <c r="F183" s="37"/>
    </row>
    <row r="184" spans="5:6" x14ac:dyDescent="0.3">
      <c r="E184" s="31"/>
      <c r="F184" s="37"/>
    </row>
    <row r="185" spans="5:6" x14ac:dyDescent="0.3">
      <c r="E185" s="31"/>
      <c r="F185" s="37"/>
    </row>
    <row r="186" spans="5:6" x14ac:dyDescent="0.3">
      <c r="E186" s="31"/>
      <c r="F186" s="37"/>
    </row>
    <row r="187" spans="5:6" x14ac:dyDescent="0.3">
      <c r="E187" s="31"/>
      <c r="F187" s="37"/>
    </row>
    <row r="188" spans="5:6" x14ac:dyDescent="0.3">
      <c r="E188" s="31"/>
      <c r="F188" s="37"/>
    </row>
    <row r="189" spans="5:6" x14ac:dyDescent="0.3">
      <c r="E189" s="31"/>
      <c r="F189" s="37"/>
    </row>
    <row r="190" spans="5:6" x14ac:dyDescent="0.3">
      <c r="E190" s="31"/>
      <c r="F190" s="37"/>
    </row>
    <row r="191" spans="5:6" x14ac:dyDescent="0.3">
      <c r="E191" s="31"/>
      <c r="F191" s="37"/>
    </row>
    <row r="192" spans="5:6" x14ac:dyDescent="0.3">
      <c r="E192" s="31"/>
      <c r="F192" s="37"/>
    </row>
    <row r="193" spans="5:6" x14ac:dyDescent="0.3">
      <c r="E193" s="31"/>
      <c r="F193" s="37"/>
    </row>
    <row r="194" spans="5:6" x14ac:dyDescent="0.3">
      <c r="E194" s="31"/>
      <c r="F194" s="37"/>
    </row>
    <row r="195" spans="5:6" x14ac:dyDescent="0.3">
      <c r="E195" s="31"/>
      <c r="F195" s="37"/>
    </row>
    <row r="196" spans="5:6" x14ac:dyDescent="0.3">
      <c r="E196" s="31"/>
      <c r="F196" s="37"/>
    </row>
    <row r="197" spans="5:6" x14ac:dyDescent="0.3">
      <c r="E197" s="31"/>
      <c r="F197" s="37"/>
    </row>
    <row r="198" spans="5:6" x14ac:dyDescent="0.3">
      <c r="E198" s="31"/>
      <c r="F198" s="37"/>
    </row>
    <row r="199" spans="5:6" x14ac:dyDescent="0.3">
      <c r="E199" s="31"/>
      <c r="F199" s="37"/>
    </row>
    <row r="200" spans="5:6" x14ac:dyDescent="0.3">
      <c r="E200" s="31"/>
      <c r="F200" s="37"/>
    </row>
    <row r="201" spans="5:6" x14ac:dyDescent="0.3">
      <c r="E201" s="31"/>
      <c r="F201" s="37"/>
    </row>
    <row r="202" spans="5:6" x14ac:dyDescent="0.3">
      <c r="E202" s="31"/>
      <c r="F202" s="37"/>
    </row>
    <row r="203" spans="5:6" x14ac:dyDescent="0.3">
      <c r="E203" s="31"/>
      <c r="F203" s="37"/>
    </row>
    <row r="204" spans="5:6" x14ac:dyDescent="0.3">
      <c r="E204" s="31"/>
      <c r="F204" s="37"/>
    </row>
    <row r="205" spans="5:6" x14ac:dyDescent="0.3">
      <c r="E205" s="31"/>
      <c r="F205" s="37"/>
    </row>
    <row r="206" spans="5:6" x14ac:dyDescent="0.3">
      <c r="E206" s="31"/>
      <c r="F206" s="37"/>
    </row>
    <row r="207" spans="5:6" x14ac:dyDescent="0.3">
      <c r="E207" s="31"/>
      <c r="F207" s="37"/>
    </row>
    <row r="208" spans="5:6" x14ac:dyDescent="0.3">
      <c r="E208" s="31"/>
      <c r="F208" s="37"/>
    </row>
    <row r="209" spans="5:6" x14ac:dyDescent="0.3">
      <c r="E209" s="31"/>
      <c r="F209" s="37"/>
    </row>
    <row r="210" spans="5:6" x14ac:dyDescent="0.3">
      <c r="E210" s="31"/>
      <c r="F210" s="37"/>
    </row>
    <row r="211" spans="5:6" x14ac:dyDescent="0.3">
      <c r="E211" s="31"/>
      <c r="F211" s="37"/>
    </row>
    <row r="212" spans="5:6" x14ac:dyDescent="0.3">
      <c r="E212" s="31"/>
      <c r="F212" s="37"/>
    </row>
    <row r="213" spans="5:6" x14ac:dyDescent="0.3">
      <c r="E213" s="31"/>
      <c r="F213" s="37"/>
    </row>
    <row r="214" spans="5:6" x14ac:dyDescent="0.3">
      <c r="E214" s="31"/>
      <c r="F214" s="37"/>
    </row>
    <row r="215" spans="5:6" x14ac:dyDescent="0.3">
      <c r="E215" s="31"/>
      <c r="F215" s="37"/>
    </row>
    <row r="216" spans="5:6" x14ac:dyDescent="0.3">
      <c r="E216" s="31"/>
      <c r="F216" s="37"/>
    </row>
    <row r="217" spans="5:6" x14ac:dyDescent="0.3">
      <c r="E217" s="31"/>
      <c r="F217" s="37"/>
    </row>
    <row r="218" spans="5:6" x14ac:dyDescent="0.3">
      <c r="E218" s="31"/>
      <c r="F218" s="37"/>
    </row>
    <row r="219" spans="5:6" x14ac:dyDescent="0.3">
      <c r="E219" s="31"/>
      <c r="F219" s="37"/>
    </row>
    <row r="220" spans="5:6" x14ac:dyDescent="0.3">
      <c r="E220" s="31"/>
      <c r="F220" s="37"/>
    </row>
    <row r="221" spans="5:6" x14ac:dyDescent="0.3">
      <c r="E221" s="31"/>
      <c r="F221" s="37"/>
    </row>
    <row r="222" spans="5:6" x14ac:dyDescent="0.3">
      <c r="E222" s="31"/>
      <c r="F222" s="37"/>
    </row>
    <row r="223" spans="5:6" x14ac:dyDescent="0.3">
      <c r="E223" s="31"/>
      <c r="F223" s="37"/>
    </row>
    <row r="224" spans="5:6" x14ac:dyDescent="0.3">
      <c r="E224" s="31"/>
      <c r="F224" s="37"/>
    </row>
    <row r="225" spans="5:6" x14ac:dyDescent="0.3">
      <c r="E225" s="31"/>
      <c r="F225" s="37"/>
    </row>
    <row r="226" spans="5:6" x14ac:dyDescent="0.3">
      <c r="E226" s="31"/>
      <c r="F226" s="37"/>
    </row>
    <row r="227" spans="5:6" x14ac:dyDescent="0.3">
      <c r="E227" s="31"/>
      <c r="F227" s="37"/>
    </row>
    <row r="228" spans="5:6" x14ac:dyDescent="0.3">
      <c r="E228" s="31"/>
      <c r="F228" s="37"/>
    </row>
    <row r="229" spans="5:6" x14ac:dyDescent="0.3">
      <c r="E229" s="31"/>
      <c r="F229" s="37"/>
    </row>
    <row r="230" spans="5:6" x14ac:dyDescent="0.3">
      <c r="E230" s="31"/>
      <c r="F230" s="37"/>
    </row>
    <row r="231" spans="5:6" x14ac:dyDescent="0.3">
      <c r="E231" s="31"/>
      <c r="F231" s="37"/>
    </row>
    <row r="232" spans="5:6" x14ac:dyDescent="0.3">
      <c r="E232" s="31"/>
      <c r="F232" s="37"/>
    </row>
    <row r="233" spans="5:6" x14ac:dyDescent="0.3">
      <c r="E233" s="31"/>
      <c r="F233" s="37"/>
    </row>
    <row r="234" spans="5:6" x14ac:dyDescent="0.3">
      <c r="E234" s="31"/>
      <c r="F234" s="37"/>
    </row>
    <row r="235" spans="5:6" x14ac:dyDescent="0.3">
      <c r="E235" s="31"/>
      <c r="F235" s="37"/>
    </row>
    <row r="236" spans="5:6" x14ac:dyDescent="0.3">
      <c r="E236" s="31"/>
      <c r="F236" s="37"/>
    </row>
    <row r="237" spans="5:6" x14ac:dyDescent="0.3">
      <c r="E237" s="31"/>
      <c r="F237" s="37"/>
    </row>
    <row r="238" spans="5:6" x14ac:dyDescent="0.3">
      <c r="E238" s="31"/>
      <c r="F238" s="37"/>
    </row>
    <row r="239" spans="5:6" x14ac:dyDescent="0.3">
      <c r="E239" s="31"/>
      <c r="F239" s="37"/>
    </row>
    <row r="240" spans="5:6" x14ac:dyDescent="0.3">
      <c r="E240" s="31"/>
      <c r="F240" s="37"/>
    </row>
    <row r="241" spans="5:6" x14ac:dyDescent="0.3">
      <c r="E241" s="31"/>
      <c r="F241" s="37"/>
    </row>
    <row r="242" spans="5:6" x14ac:dyDescent="0.3">
      <c r="E242" s="31"/>
      <c r="F242" s="37"/>
    </row>
    <row r="243" spans="5:6" x14ac:dyDescent="0.3">
      <c r="E243" s="31"/>
      <c r="F243" s="37"/>
    </row>
    <row r="244" spans="5:6" x14ac:dyDescent="0.3">
      <c r="E244" s="31"/>
      <c r="F244" s="37"/>
    </row>
    <row r="245" spans="5:6" x14ac:dyDescent="0.3">
      <c r="E245" s="31"/>
      <c r="F245" s="37"/>
    </row>
    <row r="246" spans="5:6" x14ac:dyDescent="0.3">
      <c r="E246" s="31"/>
      <c r="F246" s="37"/>
    </row>
    <row r="247" spans="5:6" x14ac:dyDescent="0.3">
      <c r="E247" s="31"/>
      <c r="F247" s="37"/>
    </row>
    <row r="248" spans="5:6" x14ac:dyDescent="0.3">
      <c r="E248" s="31"/>
      <c r="F248" s="37"/>
    </row>
    <row r="249" spans="5:6" x14ac:dyDescent="0.3">
      <c r="E249" s="31"/>
      <c r="F249" s="37"/>
    </row>
    <row r="250" spans="5:6" x14ac:dyDescent="0.3">
      <c r="E250" s="31"/>
      <c r="F250" s="37"/>
    </row>
    <row r="251" spans="5:6" x14ac:dyDescent="0.3">
      <c r="E251" s="31"/>
      <c r="F251" s="37"/>
    </row>
    <row r="252" spans="5:6" x14ac:dyDescent="0.3">
      <c r="E252" s="31"/>
      <c r="F252" s="37"/>
    </row>
    <row r="253" spans="5:6" x14ac:dyDescent="0.3">
      <c r="E253" s="31"/>
      <c r="F253" s="37"/>
    </row>
    <row r="254" spans="5:6" x14ac:dyDescent="0.3">
      <c r="E254" s="31"/>
      <c r="F254" s="37"/>
    </row>
    <row r="255" spans="5:6" x14ac:dyDescent="0.3">
      <c r="E255" s="31"/>
      <c r="F255" s="37"/>
    </row>
    <row r="256" spans="5:6" x14ac:dyDescent="0.3">
      <c r="E256" s="31"/>
      <c r="F256" s="37"/>
    </row>
    <row r="257" spans="5:6" x14ac:dyDescent="0.3">
      <c r="E257" s="31"/>
      <c r="F257" s="37"/>
    </row>
    <row r="258" spans="5:6" x14ac:dyDescent="0.3">
      <c r="E258" s="31"/>
      <c r="F258" s="37"/>
    </row>
    <row r="259" spans="5:6" x14ac:dyDescent="0.3">
      <c r="E259" s="31"/>
      <c r="F259" s="37"/>
    </row>
    <row r="260" spans="5:6" x14ac:dyDescent="0.3">
      <c r="E260" s="31"/>
      <c r="F260" s="37"/>
    </row>
    <row r="261" spans="5:6" x14ac:dyDescent="0.3">
      <c r="E261" s="31"/>
      <c r="F261" s="37"/>
    </row>
    <row r="262" spans="5:6" x14ac:dyDescent="0.3">
      <c r="E262" s="31"/>
      <c r="F262" s="37"/>
    </row>
    <row r="263" spans="5:6" x14ac:dyDescent="0.3">
      <c r="E263" s="31"/>
      <c r="F263" s="37"/>
    </row>
    <row r="264" spans="5:6" x14ac:dyDescent="0.3">
      <c r="E264" s="31"/>
      <c r="F264" s="37"/>
    </row>
    <row r="265" spans="5:6" x14ac:dyDescent="0.3">
      <c r="E265" s="31"/>
      <c r="F265" s="37"/>
    </row>
    <row r="266" spans="5:6" x14ac:dyDescent="0.3">
      <c r="E266" s="31"/>
      <c r="F266" s="37"/>
    </row>
    <row r="267" spans="5:6" x14ac:dyDescent="0.3">
      <c r="E267" s="31"/>
      <c r="F267" s="37"/>
    </row>
    <row r="268" spans="5:6" x14ac:dyDescent="0.3">
      <c r="E268" s="31"/>
      <c r="F268" s="37"/>
    </row>
    <row r="269" spans="5:6" x14ac:dyDescent="0.3">
      <c r="E269" s="31"/>
      <c r="F269" s="37"/>
    </row>
    <row r="270" spans="5:6" x14ac:dyDescent="0.3">
      <c r="E270" s="31"/>
      <c r="F270" s="37"/>
    </row>
    <row r="271" spans="5:6" x14ac:dyDescent="0.3">
      <c r="E271" s="31"/>
      <c r="F271" s="37"/>
    </row>
    <row r="272" spans="5:6" x14ac:dyDescent="0.3">
      <c r="E272" s="31"/>
      <c r="F272" s="37"/>
    </row>
    <row r="273" spans="5:6" x14ac:dyDescent="0.3">
      <c r="E273" s="31"/>
      <c r="F273" s="37"/>
    </row>
    <row r="274" spans="5:6" x14ac:dyDescent="0.3">
      <c r="E274" s="31"/>
      <c r="F274" s="37"/>
    </row>
    <row r="275" spans="5:6" x14ac:dyDescent="0.3">
      <c r="E275" s="31"/>
      <c r="F275" s="37"/>
    </row>
    <row r="276" spans="5:6" x14ac:dyDescent="0.3">
      <c r="E276" s="31"/>
      <c r="F276" s="37"/>
    </row>
    <row r="277" spans="5:6" x14ac:dyDescent="0.3">
      <c r="E277" s="31"/>
      <c r="F277" s="37"/>
    </row>
    <row r="278" spans="5:6" x14ac:dyDescent="0.3">
      <c r="E278" s="31"/>
      <c r="F278" s="37"/>
    </row>
    <row r="279" spans="5:6" x14ac:dyDescent="0.3">
      <c r="E279" s="31"/>
      <c r="F279" s="37"/>
    </row>
    <row r="280" spans="5:6" x14ac:dyDescent="0.3">
      <c r="E280" s="31"/>
      <c r="F280" s="37"/>
    </row>
    <row r="281" spans="5:6" x14ac:dyDescent="0.3">
      <c r="E281" s="31"/>
      <c r="F281" s="37"/>
    </row>
    <row r="282" spans="5:6" x14ac:dyDescent="0.3">
      <c r="E282" s="31"/>
      <c r="F282" s="37"/>
    </row>
    <row r="283" spans="5:6" x14ac:dyDescent="0.3">
      <c r="E283" s="31"/>
      <c r="F283" s="37"/>
    </row>
    <row r="284" spans="5:6" x14ac:dyDescent="0.3">
      <c r="E284" s="31"/>
      <c r="F284" s="37"/>
    </row>
    <row r="285" spans="5:6" x14ac:dyDescent="0.3">
      <c r="E285" s="31"/>
      <c r="F285" s="37"/>
    </row>
    <row r="286" spans="5:6" x14ac:dyDescent="0.3">
      <c r="E286" s="31"/>
      <c r="F286" s="37"/>
    </row>
    <row r="287" spans="5:6" x14ac:dyDescent="0.3">
      <c r="E287" s="31"/>
      <c r="F287" s="37"/>
    </row>
    <row r="288" spans="5:6" x14ac:dyDescent="0.3">
      <c r="E288" s="31"/>
      <c r="F288" s="37"/>
    </row>
    <row r="289" spans="5:6" x14ac:dyDescent="0.3">
      <c r="E289" s="31"/>
      <c r="F289" s="37"/>
    </row>
    <row r="290" spans="5:6" x14ac:dyDescent="0.3">
      <c r="E290" s="31"/>
      <c r="F290" s="37"/>
    </row>
    <row r="291" spans="5:6" x14ac:dyDescent="0.3">
      <c r="E291" s="31"/>
      <c r="F291" s="37"/>
    </row>
    <row r="292" spans="5:6" x14ac:dyDescent="0.3">
      <c r="E292" s="31"/>
      <c r="F292" s="37"/>
    </row>
    <row r="293" spans="5:6" x14ac:dyDescent="0.3">
      <c r="E293" s="31"/>
      <c r="F293" s="37"/>
    </row>
    <row r="294" spans="5:6" x14ac:dyDescent="0.3">
      <c r="E294" s="31"/>
      <c r="F294" s="37"/>
    </row>
    <row r="295" spans="5:6" x14ac:dyDescent="0.3">
      <c r="E295" s="31"/>
      <c r="F295" s="37"/>
    </row>
    <row r="296" spans="5:6" x14ac:dyDescent="0.3">
      <c r="E296" s="31"/>
      <c r="F296" s="37"/>
    </row>
    <row r="297" spans="5:6" x14ac:dyDescent="0.3">
      <c r="E297" s="31"/>
      <c r="F297" s="37"/>
    </row>
    <row r="298" spans="5:6" x14ac:dyDescent="0.3">
      <c r="E298" s="31"/>
      <c r="F298" s="37"/>
    </row>
    <row r="299" spans="5:6" x14ac:dyDescent="0.3">
      <c r="E299" s="31"/>
      <c r="F299" s="37"/>
    </row>
    <row r="300" spans="5:6" x14ac:dyDescent="0.3">
      <c r="E300" s="31"/>
      <c r="F300" s="37"/>
    </row>
    <row r="301" spans="5:6" x14ac:dyDescent="0.3">
      <c r="E301" s="31"/>
      <c r="F301" s="37"/>
    </row>
    <row r="302" spans="5:6" x14ac:dyDescent="0.3">
      <c r="E302" s="31"/>
      <c r="F302" s="37"/>
    </row>
    <row r="303" spans="5:6" x14ac:dyDescent="0.3">
      <c r="E303" s="31"/>
      <c r="F303" s="37"/>
    </row>
    <row r="304" spans="5:6" x14ac:dyDescent="0.3">
      <c r="E304" s="31"/>
      <c r="F304" s="37"/>
    </row>
    <row r="305" spans="5:6" x14ac:dyDescent="0.3">
      <c r="E305" s="31"/>
      <c r="F305" s="37"/>
    </row>
    <row r="306" spans="5:6" x14ac:dyDescent="0.3">
      <c r="E306" s="31"/>
      <c r="F306" s="37"/>
    </row>
    <row r="307" spans="5:6" x14ac:dyDescent="0.3">
      <c r="E307" s="31"/>
      <c r="F307" s="37"/>
    </row>
    <row r="308" spans="5:6" x14ac:dyDescent="0.3">
      <c r="E308" s="31"/>
      <c r="F308" s="37"/>
    </row>
    <row r="309" spans="5:6" x14ac:dyDescent="0.3">
      <c r="E309" s="31"/>
      <c r="F309" s="37"/>
    </row>
    <row r="310" spans="5:6" x14ac:dyDescent="0.3">
      <c r="E310" s="31"/>
      <c r="F310" s="37"/>
    </row>
    <row r="311" spans="5:6" x14ac:dyDescent="0.3">
      <c r="E311" s="31"/>
      <c r="F311" s="37"/>
    </row>
    <row r="312" spans="5:6" x14ac:dyDescent="0.3">
      <c r="E312" s="31"/>
      <c r="F312" s="37"/>
    </row>
    <row r="313" spans="5:6" x14ac:dyDescent="0.3">
      <c r="E313" s="31"/>
      <c r="F313" s="37"/>
    </row>
    <row r="314" spans="5:6" x14ac:dyDescent="0.3">
      <c r="E314" s="31"/>
      <c r="F314" s="37"/>
    </row>
    <row r="315" spans="5:6" x14ac:dyDescent="0.3">
      <c r="E315" s="31"/>
      <c r="F315" s="37"/>
    </row>
    <row r="316" spans="5:6" x14ac:dyDescent="0.3">
      <c r="E316" s="31"/>
      <c r="F316" s="37"/>
    </row>
    <row r="317" spans="5:6" x14ac:dyDescent="0.3">
      <c r="E317" s="31"/>
      <c r="F317" s="37"/>
    </row>
    <row r="318" spans="5:6" x14ac:dyDescent="0.3">
      <c r="E318" s="31"/>
      <c r="F318" s="37"/>
    </row>
    <row r="319" spans="5:6" x14ac:dyDescent="0.3">
      <c r="E319" s="31"/>
      <c r="F319" s="37"/>
    </row>
    <row r="320" spans="5:6" x14ac:dyDescent="0.3">
      <c r="E320" s="31"/>
      <c r="F320" s="37"/>
    </row>
    <row r="321" spans="5:6" x14ac:dyDescent="0.3">
      <c r="E321" s="31"/>
      <c r="F321" s="37"/>
    </row>
    <row r="322" spans="5:6" x14ac:dyDescent="0.3">
      <c r="E322" s="31"/>
      <c r="F322" s="37"/>
    </row>
    <row r="323" spans="5:6" x14ac:dyDescent="0.3">
      <c r="E323" s="31"/>
      <c r="F323" s="37"/>
    </row>
    <row r="324" spans="5:6" x14ac:dyDescent="0.3">
      <c r="E324" s="31"/>
      <c r="F324" s="37"/>
    </row>
    <row r="325" spans="5:6" x14ac:dyDescent="0.3">
      <c r="E325" s="31"/>
      <c r="F325" s="37"/>
    </row>
    <row r="326" spans="5:6" x14ac:dyDescent="0.3">
      <c r="E326" s="31"/>
      <c r="F326" s="37"/>
    </row>
    <row r="327" spans="5:6" x14ac:dyDescent="0.3">
      <c r="E327" s="31"/>
      <c r="F327" s="37"/>
    </row>
    <row r="328" spans="5:6" x14ac:dyDescent="0.3">
      <c r="E328" s="31"/>
      <c r="F328" s="37"/>
    </row>
    <row r="329" spans="5:6" x14ac:dyDescent="0.3">
      <c r="E329" s="31"/>
      <c r="F329" s="37"/>
    </row>
    <row r="330" spans="5:6" x14ac:dyDescent="0.3">
      <c r="E330" s="31"/>
      <c r="F330" s="37"/>
    </row>
    <row r="331" spans="5:6" x14ac:dyDescent="0.3">
      <c r="E331" s="31"/>
      <c r="F331" s="37"/>
    </row>
    <row r="332" spans="5:6" x14ac:dyDescent="0.3">
      <c r="E332" s="31"/>
      <c r="F332" s="37"/>
    </row>
    <row r="333" spans="5:6" x14ac:dyDescent="0.3">
      <c r="E333" s="31"/>
      <c r="F333" s="37"/>
    </row>
    <row r="334" spans="5:6" x14ac:dyDescent="0.3">
      <c r="E334" s="31"/>
      <c r="F334" s="37"/>
    </row>
    <row r="335" spans="5:6" x14ac:dyDescent="0.3">
      <c r="E335" s="31"/>
      <c r="F335" s="37"/>
    </row>
    <row r="336" spans="5:6" x14ac:dyDescent="0.3">
      <c r="E336" s="31"/>
      <c r="F336" s="37"/>
    </row>
    <row r="337" spans="5:6" x14ac:dyDescent="0.3">
      <c r="E337" s="31"/>
      <c r="F337" s="37"/>
    </row>
    <row r="338" spans="5:6" x14ac:dyDescent="0.3">
      <c r="E338" s="31"/>
      <c r="F338" s="37"/>
    </row>
    <row r="339" spans="5:6" x14ac:dyDescent="0.3">
      <c r="E339" s="31"/>
      <c r="F339" s="37"/>
    </row>
    <row r="340" spans="5:6" x14ac:dyDescent="0.3">
      <c r="E340" s="31"/>
      <c r="F340" s="37"/>
    </row>
    <row r="341" spans="5:6" x14ac:dyDescent="0.3">
      <c r="E341" s="31"/>
      <c r="F341" s="37"/>
    </row>
    <row r="342" spans="5:6" x14ac:dyDescent="0.3">
      <c r="E342" s="31"/>
      <c r="F342" s="37"/>
    </row>
    <row r="343" spans="5:6" x14ac:dyDescent="0.3">
      <c r="E343" s="31"/>
      <c r="F343" s="37"/>
    </row>
    <row r="344" spans="5:6" x14ac:dyDescent="0.3">
      <c r="E344" s="31"/>
      <c r="F344" s="37"/>
    </row>
    <row r="345" spans="5:6" x14ac:dyDescent="0.3">
      <c r="E345" s="31"/>
      <c r="F345" s="37"/>
    </row>
    <row r="346" spans="5:6" x14ac:dyDescent="0.3">
      <c r="E346" s="31"/>
      <c r="F346" s="37"/>
    </row>
    <row r="347" spans="5:6" x14ac:dyDescent="0.3">
      <c r="E347" s="31"/>
      <c r="F347" s="37"/>
    </row>
    <row r="348" spans="5:6" x14ac:dyDescent="0.3">
      <c r="E348" s="31"/>
      <c r="F348" s="37"/>
    </row>
    <row r="349" spans="5:6" x14ac:dyDescent="0.3">
      <c r="E349" s="31"/>
      <c r="F349" s="37"/>
    </row>
    <row r="350" spans="5:6" x14ac:dyDescent="0.3">
      <c r="E350" s="31"/>
      <c r="F350" s="37"/>
    </row>
    <row r="351" spans="5:6" x14ac:dyDescent="0.3">
      <c r="E351" s="31"/>
      <c r="F351" s="37"/>
    </row>
    <row r="352" spans="5:6" x14ac:dyDescent="0.3">
      <c r="E352" s="31"/>
      <c r="F352" s="37"/>
    </row>
    <row r="353" spans="5:6" x14ac:dyDescent="0.3">
      <c r="E353" s="31"/>
      <c r="F353" s="37"/>
    </row>
    <row r="354" spans="5:6" x14ac:dyDescent="0.3">
      <c r="E354" s="31"/>
      <c r="F354" s="37"/>
    </row>
    <row r="355" spans="5:6" x14ac:dyDescent="0.3">
      <c r="E355" s="31"/>
      <c r="F355" s="37"/>
    </row>
    <row r="356" spans="5:6" x14ac:dyDescent="0.3">
      <c r="E356" s="31"/>
      <c r="F356" s="37"/>
    </row>
    <row r="357" spans="5:6" x14ac:dyDescent="0.3">
      <c r="E357" s="31"/>
      <c r="F357" s="37"/>
    </row>
    <row r="358" spans="5:6" x14ac:dyDescent="0.3">
      <c r="E358" s="31"/>
      <c r="F358" s="37"/>
    </row>
    <row r="359" spans="5:6" x14ac:dyDescent="0.3">
      <c r="E359" s="31"/>
      <c r="F359" s="37"/>
    </row>
    <row r="360" spans="5:6" x14ac:dyDescent="0.3">
      <c r="E360" s="31"/>
      <c r="F360" s="37"/>
    </row>
    <row r="361" spans="5:6" x14ac:dyDescent="0.3">
      <c r="E361" s="31"/>
      <c r="F361" s="37"/>
    </row>
    <row r="362" spans="5:6" x14ac:dyDescent="0.3">
      <c r="E362" s="31"/>
      <c r="F362" s="37"/>
    </row>
    <row r="363" spans="5:6" x14ac:dyDescent="0.3">
      <c r="E363" s="31"/>
      <c r="F363" s="37"/>
    </row>
    <row r="364" spans="5:6" x14ac:dyDescent="0.3">
      <c r="E364" s="31"/>
      <c r="F364" s="37"/>
    </row>
    <row r="365" spans="5:6" x14ac:dyDescent="0.3">
      <c r="E365" s="31"/>
      <c r="F365" s="37"/>
    </row>
    <row r="366" spans="5:6" x14ac:dyDescent="0.3">
      <c r="E366" s="31"/>
      <c r="F366" s="37"/>
    </row>
    <row r="367" spans="5:6" x14ac:dyDescent="0.3">
      <c r="E367" s="31"/>
      <c r="F367" s="37"/>
    </row>
    <row r="368" spans="5:6" x14ac:dyDescent="0.3">
      <c r="E368" s="31"/>
      <c r="F368" s="37"/>
    </row>
    <row r="369" spans="5:6" x14ac:dyDescent="0.3">
      <c r="E369" s="31"/>
      <c r="F369" s="37"/>
    </row>
    <row r="370" spans="5:6" x14ac:dyDescent="0.3">
      <c r="E370" s="31"/>
      <c r="F370" s="37"/>
    </row>
    <row r="371" spans="5:6" x14ac:dyDescent="0.3">
      <c r="E371" s="31"/>
      <c r="F371" s="37"/>
    </row>
    <row r="372" spans="5:6" x14ac:dyDescent="0.3">
      <c r="E372" s="31"/>
      <c r="F372" s="37"/>
    </row>
    <row r="373" spans="5:6" x14ac:dyDescent="0.3">
      <c r="E373" s="31"/>
      <c r="F373" s="37"/>
    </row>
    <row r="374" spans="5:6" x14ac:dyDescent="0.3">
      <c r="E374" s="31"/>
      <c r="F374" s="37"/>
    </row>
    <row r="375" spans="5:6" x14ac:dyDescent="0.3">
      <c r="E375" s="31"/>
      <c r="F375" s="37"/>
    </row>
    <row r="376" spans="5:6" x14ac:dyDescent="0.3">
      <c r="E376" s="31"/>
      <c r="F376" s="37"/>
    </row>
    <row r="377" spans="5:6" x14ac:dyDescent="0.3">
      <c r="E377" s="31"/>
      <c r="F377" s="37"/>
    </row>
    <row r="378" spans="5:6" x14ac:dyDescent="0.3">
      <c r="E378" s="31"/>
      <c r="F378" s="37"/>
    </row>
    <row r="379" spans="5:6" x14ac:dyDescent="0.3">
      <c r="E379" s="31"/>
      <c r="F379" s="37"/>
    </row>
    <row r="380" spans="5:6" x14ac:dyDescent="0.3">
      <c r="E380" s="31"/>
      <c r="F380" s="37"/>
    </row>
    <row r="381" spans="5:6" x14ac:dyDescent="0.3">
      <c r="E381" s="31"/>
      <c r="F381" s="37"/>
    </row>
    <row r="382" spans="5:6" x14ac:dyDescent="0.3">
      <c r="E382" s="31"/>
      <c r="F382" s="37"/>
    </row>
    <row r="383" spans="5:6" x14ac:dyDescent="0.3">
      <c r="E383" s="31"/>
      <c r="F383" s="37"/>
    </row>
    <row r="384" spans="5:6" x14ac:dyDescent="0.3">
      <c r="E384" s="31"/>
      <c r="F384" s="37"/>
    </row>
    <row r="385" spans="5:6" x14ac:dyDescent="0.3">
      <c r="E385" s="31"/>
      <c r="F385" s="37"/>
    </row>
    <row r="386" spans="5:6" x14ac:dyDescent="0.3">
      <c r="E386" s="31"/>
      <c r="F386" s="37"/>
    </row>
    <row r="387" spans="5:6" x14ac:dyDescent="0.3">
      <c r="E387" s="31"/>
      <c r="F387" s="37"/>
    </row>
    <row r="388" spans="5:6" x14ac:dyDescent="0.3">
      <c r="E388" s="31"/>
      <c r="F388" s="37"/>
    </row>
    <row r="389" spans="5:6" x14ac:dyDescent="0.3">
      <c r="E389" s="31"/>
      <c r="F389" s="37"/>
    </row>
    <row r="390" spans="5:6" x14ac:dyDescent="0.3">
      <c r="E390" s="31"/>
      <c r="F390" s="37"/>
    </row>
    <row r="391" spans="5:6" x14ac:dyDescent="0.3">
      <c r="E391" s="31"/>
      <c r="F391" s="37"/>
    </row>
    <row r="392" spans="5:6" x14ac:dyDescent="0.3">
      <c r="E392" s="31"/>
      <c r="F392" s="37"/>
    </row>
    <row r="393" spans="5:6" x14ac:dyDescent="0.3">
      <c r="E393" s="31"/>
      <c r="F393" s="37"/>
    </row>
    <row r="394" spans="5:6" x14ac:dyDescent="0.3">
      <c r="E394" s="31"/>
      <c r="F394" s="37"/>
    </row>
    <row r="395" spans="5:6" x14ac:dyDescent="0.3">
      <c r="E395" s="31"/>
      <c r="F395" s="37"/>
    </row>
    <row r="396" spans="5:6" x14ac:dyDescent="0.3">
      <c r="E396" s="31"/>
      <c r="F396" s="37"/>
    </row>
    <row r="397" spans="5:6" x14ac:dyDescent="0.3">
      <c r="E397" s="31"/>
      <c r="F397" s="37"/>
    </row>
    <row r="398" spans="5:6" x14ac:dyDescent="0.3">
      <c r="E398" s="31"/>
      <c r="F398" s="37"/>
    </row>
    <row r="399" spans="5:6" x14ac:dyDescent="0.3">
      <c r="E399" s="31"/>
      <c r="F399" s="37"/>
    </row>
    <row r="400" spans="5:6" x14ac:dyDescent="0.3">
      <c r="E400" s="31"/>
      <c r="F400" s="37"/>
    </row>
    <row r="401" spans="5:6" x14ac:dyDescent="0.3">
      <c r="E401" s="31"/>
      <c r="F401" s="37"/>
    </row>
    <row r="402" spans="5:6" x14ac:dyDescent="0.3">
      <c r="E402" s="31"/>
      <c r="F402" s="37"/>
    </row>
    <row r="403" spans="5:6" x14ac:dyDescent="0.3">
      <c r="E403" s="31"/>
      <c r="F403" s="37"/>
    </row>
    <row r="404" spans="5:6" x14ac:dyDescent="0.3">
      <c r="E404" s="31"/>
      <c r="F404" s="37"/>
    </row>
    <row r="405" spans="5:6" x14ac:dyDescent="0.3">
      <c r="E405" s="31"/>
      <c r="F405" s="37"/>
    </row>
    <row r="406" spans="5:6" x14ac:dyDescent="0.3">
      <c r="E406" s="31"/>
      <c r="F406" s="37"/>
    </row>
    <row r="407" spans="5:6" x14ac:dyDescent="0.3">
      <c r="E407" s="31"/>
      <c r="F407" s="37"/>
    </row>
    <row r="408" spans="5:6" x14ac:dyDescent="0.3">
      <c r="E408" s="31"/>
      <c r="F408" s="37"/>
    </row>
    <row r="409" spans="5:6" x14ac:dyDescent="0.3">
      <c r="E409" s="31"/>
      <c r="F409" s="37"/>
    </row>
    <row r="410" spans="5:6" x14ac:dyDescent="0.3">
      <c r="E410" s="31"/>
      <c r="F410" s="37"/>
    </row>
    <row r="411" spans="5:6" x14ac:dyDescent="0.3">
      <c r="E411" s="31"/>
      <c r="F411" s="37"/>
    </row>
    <row r="412" spans="5:6" x14ac:dyDescent="0.3">
      <c r="E412" s="31"/>
      <c r="F412" s="37"/>
    </row>
    <row r="413" spans="5:6" x14ac:dyDescent="0.3">
      <c r="E413" s="31"/>
      <c r="F413" s="37"/>
    </row>
    <row r="414" spans="5:6" x14ac:dyDescent="0.3">
      <c r="E414" s="31"/>
      <c r="F414" s="37"/>
    </row>
    <row r="415" spans="5:6" x14ac:dyDescent="0.3">
      <c r="E415" s="31"/>
      <c r="F415" s="37"/>
    </row>
    <row r="416" spans="5:6" x14ac:dyDescent="0.3">
      <c r="E416" s="31"/>
      <c r="F416" s="37"/>
    </row>
    <row r="417" spans="5:6" x14ac:dyDescent="0.3">
      <c r="E417" s="31"/>
      <c r="F417" s="37"/>
    </row>
    <row r="418" spans="5:6" x14ac:dyDescent="0.3">
      <c r="E418" s="31"/>
      <c r="F418" s="37"/>
    </row>
    <row r="419" spans="5:6" x14ac:dyDescent="0.3">
      <c r="E419" s="31"/>
      <c r="F419" s="37"/>
    </row>
    <row r="420" spans="5:6" x14ac:dyDescent="0.3">
      <c r="E420" s="31"/>
      <c r="F420" s="37"/>
    </row>
    <row r="421" spans="5:6" x14ac:dyDescent="0.3">
      <c r="E421" s="31"/>
      <c r="F421" s="37"/>
    </row>
    <row r="422" spans="5:6" x14ac:dyDescent="0.3">
      <c r="E422" s="31"/>
      <c r="F422" s="37"/>
    </row>
    <row r="423" spans="5:6" x14ac:dyDescent="0.3">
      <c r="E423" s="31"/>
      <c r="F423" s="37"/>
    </row>
    <row r="424" spans="5:6" x14ac:dyDescent="0.3">
      <c r="E424" s="31"/>
      <c r="F424" s="37"/>
    </row>
    <row r="425" spans="5:6" x14ac:dyDescent="0.3">
      <c r="E425" s="31"/>
      <c r="F425" s="37"/>
    </row>
    <row r="426" spans="5:6" x14ac:dyDescent="0.3">
      <c r="E426" s="31"/>
      <c r="F426" s="37"/>
    </row>
    <row r="427" spans="5:6" x14ac:dyDescent="0.3">
      <c r="E427" s="31"/>
      <c r="F427" s="37"/>
    </row>
    <row r="428" spans="5:6" x14ac:dyDescent="0.3">
      <c r="E428" s="31"/>
      <c r="F428" s="37"/>
    </row>
    <row r="429" spans="5:6" x14ac:dyDescent="0.3">
      <c r="E429" s="31"/>
      <c r="F429" s="37"/>
    </row>
    <row r="430" spans="5:6" x14ac:dyDescent="0.3">
      <c r="E430" s="31"/>
      <c r="F430" s="37"/>
    </row>
    <row r="431" spans="5:6" x14ac:dyDescent="0.3">
      <c r="E431" s="31"/>
      <c r="F431" s="37"/>
    </row>
    <row r="432" spans="5:6" x14ac:dyDescent="0.3">
      <c r="E432" s="31"/>
      <c r="F432" s="37"/>
    </row>
    <row r="433" spans="5:6" x14ac:dyDescent="0.3">
      <c r="E433" s="31"/>
      <c r="F433" s="37"/>
    </row>
    <row r="434" spans="5:6" x14ac:dyDescent="0.3">
      <c r="E434" s="31"/>
      <c r="F434" s="37"/>
    </row>
    <row r="435" spans="5:6" x14ac:dyDescent="0.3">
      <c r="E435" s="31"/>
      <c r="F435" s="37"/>
    </row>
    <row r="436" spans="5:6" x14ac:dyDescent="0.3">
      <c r="E436" s="31"/>
      <c r="F436" s="37"/>
    </row>
    <row r="437" spans="5:6" x14ac:dyDescent="0.3">
      <c r="E437" s="31"/>
      <c r="F437" s="37"/>
    </row>
    <row r="438" spans="5:6" x14ac:dyDescent="0.3">
      <c r="E438" s="31"/>
      <c r="F438" s="37"/>
    </row>
    <row r="439" spans="5:6" x14ac:dyDescent="0.3">
      <c r="E439" s="31"/>
      <c r="F439" s="37"/>
    </row>
    <row r="440" spans="5:6" x14ac:dyDescent="0.3">
      <c r="E440" s="31"/>
      <c r="F440" s="37"/>
    </row>
    <row r="441" spans="5:6" x14ac:dyDescent="0.3">
      <c r="E441" s="31"/>
      <c r="F441" s="37"/>
    </row>
    <row r="442" spans="5:6" x14ac:dyDescent="0.3">
      <c r="E442" s="31"/>
      <c r="F442" s="37"/>
    </row>
    <row r="443" spans="5:6" x14ac:dyDescent="0.3">
      <c r="E443" s="31"/>
      <c r="F443" s="37"/>
    </row>
    <row r="444" spans="5:6" x14ac:dyDescent="0.3">
      <c r="E444" s="31"/>
      <c r="F444" s="37"/>
    </row>
    <row r="445" spans="5:6" x14ac:dyDescent="0.3">
      <c r="E445" s="31"/>
      <c r="F445" s="37"/>
    </row>
    <row r="446" spans="5:6" x14ac:dyDescent="0.3">
      <c r="E446" s="31"/>
      <c r="F446" s="37"/>
    </row>
    <row r="447" spans="5:6" x14ac:dyDescent="0.3">
      <c r="E447" s="31"/>
      <c r="F447" s="37"/>
    </row>
    <row r="448" spans="5:6" x14ac:dyDescent="0.3">
      <c r="E448" s="31"/>
      <c r="F448" s="37"/>
    </row>
    <row r="449" spans="5:6" x14ac:dyDescent="0.3">
      <c r="E449" s="31"/>
      <c r="F449" s="37"/>
    </row>
    <row r="450" spans="5:6" x14ac:dyDescent="0.3">
      <c r="E450" s="31"/>
      <c r="F450" s="37"/>
    </row>
    <row r="451" spans="5:6" x14ac:dyDescent="0.3">
      <c r="E451" s="31"/>
      <c r="F451" s="37"/>
    </row>
    <row r="452" spans="5:6" x14ac:dyDescent="0.3">
      <c r="E452" s="31"/>
      <c r="F452" s="37"/>
    </row>
    <row r="453" spans="5:6" x14ac:dyDescent="0.3">
      <c r="E453" s="31"/>
      <c r="F453" s="37"/>
    </row>
    <row r="454" spans="5:6" x14ac:dyDescent="0.3">
      <c r="E454" s="31"/>
      <c r="F454" s="37"/>
    </row>
    <row r="455" spans="5:6" x14ac:dyDescent="0.3">
      <c r="E455" s="31"/>
      <c r="F455" s="37"/>
    </row>
    <row r="456" spans="5:6" x14ac:dyDescent="0.3">
      <c r="E456" s="31"/>
      <c r="F456" s="37"/>
    </row>
    <row r="457" spans="5:6" x14ac:dyDescent="0.3">
      <c r="E457" s="31"/>
      <c r="F457" s="37"/>
    </row>
    <row r="458" spans="5:6" x14ac:dyDescent="0.3">
      <c r="E458" s="31"/>
      <c r="F458" s="37"/>
    </row>
    <row r="459" spans="5:6" x14ac:dyDescent="0.3">
      <c r="E459" s="31"/>
      <c r="F459" s="37"/>
    </row>
    <row r="460" spans="5:6" x14ac:dyDescent="0.3">
      <c r="E460" s="31"/>
      <c r="F460" s="37"/>
    </row>
    <row r="461" spans="5:6" x14ac:dyDescent="0.3">
      <c r="E461" s="31"/>
      <c r="F461" s="37"/>
    </row>
    <row r="462" spans="5:6" x14ac:dyDescent="0.3">
      <c r="E462" s="31"/>
      <c r="F462" s="37"/>
    </row>
    <row r="463" spans="5:6" x14ac:dyDescent="0.3">
      <c r="E463" s="31"/>
      <c r="F463" s="37"/>
    </row>
    <row r="464" spans="5:6" x14ac:dyDescent="0.3">
      <c r="E464" s="31"/>
      <c r="F464" s="37"/>
    </row>
    <row r="465" spans="5:6" x14ac:dyDescent="0.3">
      <c r="E465" s="31"/>
      <c r="F465" s="37"/>
    </row>
    <row r="466" spans="5:6" x14ac:dyDescent="0.3">
      <c r="E466" s="31"/>
      <c r="F466" s="37"/>
    </row>
    <row r="467" spans="5:6" x14ac:dyDescent="0.3">
      <c r="E467" s="31"/>
      <c r="F467" s="37"/>
    </row>
    <row r="468" spans="5:6" x14ac:dyDescent="0.3">
      <c r="E468" s="31"/>
      <c r="F468" s="37"/>
    </row>
    <row r="469" spans="5:6" x14ac:dyDescent="0.3">
      <c r="E469" s="31"/>
      <c r="F469" s="37"/>
    </row>
    <row r="470" spans="5:6" x14ac:dyDescent="0.3">
      <c r="E470" s="31"/>
      <c r="F470" s="37"/>
    </row>
    <row r="471" spans="5:6" x14ac:dyDescent="0.3">
      <c r="E471" s="31"/>
      <c r="F471" s="37"/>
    </row>
    <row r="472" spans="5:6" x14ac:dyDescent="0.3">
      <c r="E472" s="31"/>
      <c r="F472" s="37"/>
    </row>
    <row r="473" spans="5:6" x14ac:dyDescent="0.3">
      <c r="E473" s="31"/>
      <c r="F473" s="37"/>
    </row>
    <row r="474" spans="5:6" x14ac:dyDescent="0.3">
      <c r="E474" s="31"/>
      <c r="F474" s="37"/>
    </row>
    <row r="475" spans="5:6" x14ac:dyDescent="0.3">
      <c r="E475" s="31"/>
      <c r="F475" s="37"/>
    </row>
    <row r="476" spans="5:6" x14ac:dyDescent="0.3">
      <c r="E476" s="31"/>
      <c r="F476" s="37"/>
    </row>
    <row r="477" spans="5:6" x14ac:dyDescent="0.3">
      <c r="E477" s="31"/>
      <c r="F477" s="37"/>
    </row>
    <row r="478" spans="5:6" x14ac:dyDescent="0.3">
      <c r="E478" s="31"/>
      <c r="F478" s="37"/>
    </row>
    <row r="479" spans="5:6" x14ac:dyDescent="0.3">
      <c r="E479" s="31"/>
      <c r="F479" s="37"/>
    </row>
    <row r="480" spans="5:6" x14ac:dyDescent="0.3">
      <c r="E480" s="31"/>
      <c r="F480" s="37"/>
    </row>
    <row r="481" spans="5:6" x14ac:dyDescent="0.3">
      <c r="E481" s="31"/>
      <c r="F481" s="37"/>
    </row>
    <row r="482" spans="5:6" x14ac:dyDescent="0.3">
      <c r="E482" s="31"/>
      <c r="F482" s="37"/>
    </row>
    <row r="483" spans="5:6" x14ac:dyDescent="0.3">
      <c r="E483" s="31"/>
      <c r="F483" s="37"/>
    </row>
    <row r="484" spans="5:6" x14ac:dyDescent="0.3">
      <c r="E484" s="31"/>
      <c r="F484" s="37"/>
    </row>
    <row r="485" spans="5:6" x14ac:dyDescent="0.3">
      <c r="E485" s="31"/>
      <c r="F485" s="37"/>
    </row>
    <row r="486" spans="5:6" x14ac:dyDescent="0.3">
      <c r="E486" s="31"/>
      <c r="F486" s="37"/>
    </row>
    <row r="487" spans="5:6" x14ac:dyDescent="0.3">
      <c r="E487" s="31"/>
      <c r="F487" s="37"/>
    </row>
    <row r="488" spans="5:6" x14ac:dyDescent="0.3">
      <c r="E488" s="31"/>
      <c r="F488" s="37"/>
    </row>
    <row r="489" spans="5:6" x14ac:dyDescent="0.3">
      <c r="E489" s="31"/>
      <c r="F489" s="37"/>
    </row>
    <row r="490" spans="5:6" x14ac:dyDescent="0.3">
      <c r="E490" s="31"/>
      <c r="F490" s="37"/>
    </row>
    <row r="491" spans="5:6" x14ac:dyDescent="0.3">
      <c r="E491" s="31"/>
      <c r="F491" s="37"/>
    </row>
    <row r="492" spans="5:6" x14ac:dyDescent="0.3">
      <c r="E492" s="31"/>
      <c r="F492" s="37"/>
    </row>
    <row r="493" spans="5:6" x14ac:dyDescent="0.3">
      <c r="E493" s="31"/>
      <c r="F493" s="37"/>
    </row>
    <row r="494" spans="5:6" x14ac:dyDescent="0.3">
      <c r="E494" s="31"/>
      <c r="F494" s="37"/>
    </row>
    <row r="495" spans="5:6" x14ac:dyDescent="0.3">
      <c r="E495" s="31"/>
      <c r="F495" s="37"/>
    </row>
    <row r="496" spans="5:6" x14ac:dyDescent="0.3">
      <c r="E496" s="31"/>
      <c r="F496" s="37"/>
    </row>
    <row r="497" spans="5:6" x14ac:dyDescent="0.3">
      <c r="E497" s="31"/>
      <c r="F497" s="37"/>
    </row>
    <row r="498" spans="5:6" x14ac:dyDescent="0.3">
      <c r="E498" s="31"/>
      <c r="F498" s="37"/>
    </row>
    <row r="499" spans="5:6" x14ac:dyDescent="0.3">
      <c r="E499" s="31"/>
      <c r="F499" s="37"/>
    </row>
    <row r="500" spans="5:6" x14ac:dyDescent="0.3">
      <c r="E500" s="31"/>
      <c r="F500" s="37"/>
    </row>
    <row r="501" spans="5:6" x14ac:dyDescent="0.3">
      <c r="E501" s="31"/>
      <c r="F501" s="37"/>
    </row>
    <row r="502" spans="5:6" x14ac:dyDescent="0.3">
      <c r="E502" s="31"/>
      <c r="F502" s="37"/>
    </row>
    <row r="503" spans="5:6" x14ac:dyDescent="0.3">
      <c r="E503" s="31"/>
      <c r="F503" s="37"/>
    </row>
    <row r="504" spans="5:6" x14ac:dyDescent="0.3">
      <c r="E504" s="31"/>
      <c r="F504" s="37"/>
    </row>
    <row r="505" spans="5:6" x14ac:dyDescent="0.3">
      <c r="E505" s="31"/>
      <c r="F505" s="37"/>
    </row>
    <row r="506" spans="5:6" x14ac:dyDescent="0.3">
      <c r="E506" s="31"/>
      <c r="F506" s="37"/>
    </row>
    <row r="507" spans="5:6" x14ac:dyDescent="0.3">
      <c r="E507" s="31"/>
      <c r="F507" s="37"/>
    </row>
    <row r="508" spans="5:6" x14ac:dyDescent="0.3">
      <c r="E508" s="31"/>
      <c r="F508" s="37"/>
    </row>
    <row r="509" spans="5:6" x14ac:dyDescent="0.3">
      <c r="E509" s="31"/>
      <c r="F509" s="37"/>
    </row>
    <row r="510" spans="5:6" x14ac:dyDescent="0.3">
      <c r="E510" s="31"/>
      <c r="F510" s="37"/>
    </row>
    <row r="511" spans="5:6" x14ac:dyDescent="0.3">
      <c r="E511" s="31"/>
      <c r="F511" s="37"/>
    </row>
    <row r="512" spans="5:6" x14ac:dyDescent="0.3">
      <c r="E512" s="31"/>
      <c r="F512" s="37"/>
    </row>
    <row r="513" spans="5:6" x14ac:dyDescent="0.3">
      <c r="E513" s="31"/>
      <c r="F513" s="37"/>
    </row>
    <row r="514" spans="5:6" x14ac:dyDescent="0.3">
      <c r="E514" s="31"/>
      <c r="F514" s="37"/>
    </row>
    <row r="515" spans="5:6" x14ac:dyDescent="0.3">
      <c r="E515" s="31"/>
      <c r="F515" s="37"/>
    </row>
    <row r="516" spans="5:6" x14ac:dyDescent="0.3">
      <c r="E516" s="31"/>
      <c r="F516" s="37"/>
    </row>
    <row r="517" spans="5:6" x14ac:dyDescent="0.3">
      <c r="E517" s="31"/>
      <c r="F517" s="37"/>
    </row>
    <row r="518" spans="5:6" x14ac:dyDescent="0.3">
      <c r="E518" s="31"/>
      <c r="F518" s="37"/>
    </row>
    <row r="519" spans="5:6" x14ac:dyDescent="0.3">
      <c r="E519" s="31"/>
      <c r="F519" s="37"/>
    </row>
    <row r="520" spans="5:6" x14ac:dyDescent="0.3">
      <c r="E520" s="31"/>
      <c r="F520" s="37"/>
    </row>
    <row r="521" spans="5:6" x14ac:dyDescent="0.3">
      <c r="E521" s="31"/>
      <c r="F521" s="37"/>
    </row>
    <row r="522" spans="5:6" x14ac:dyDescent="0.3">
      <c r="E522" s="31"/>
      <c r="F522" s="37"/>
    </row>
    <row r="523" spans="5:6" x14ac:dyDescent="0.3">
      <c r="E523" s="31"/>
      <c r="F523" s="37"/>
    </row>
    <row r="524" spans="5:6" x14ac:dyDescent="0.3">
      <c r="E524" s="31"/>
      <c r="F524" s="37"/>
    </row>
    <row r="525" spans="5:6" x14ac:dyDescent="0.3">
      <c r="E525" s="31"/>
      <c r="F525" s="37"/>
    </row>
    <row r="526" spans="5:6" x14ac:dyDescent="0.3">
      <c r="E526" s="31"/>
      <c r="F526" s="37"/>
    </row>
    <row r="527" spans="5:6" x14ac:dyDescent="0.3">
      <c r="E527" s="31"/>
      <c r="F527" s="37"/>
    </row>
    <row r="528" spans="5:6" x14ac:dyDescent="0.3">
      <c r="E528" s="31"/>
      <c r="F528" s="37"/>
    </row>
    <row r="529" spans="5:6" x14ac:dyDescent="0.3">
      <c r="E529" s="31"/>
      <c r="F529" s="37"/>
    </row>
    <row r="530" spans="5:6" x14ac:dyDescent="0.3">
      <c r="E530" s="31"/>
      <c r="F530" s="37"/>
    </row>
    <row r="531" spans="5:6" x14ac:dyDescent="0.3">
      <c r="E531" s="31"/>
      <c r="F531" s="37"/>
    </row>
    <row r="532" spans="5:6" x14ac:dyDescent="0.3">
      <c r="E532" s="31"/>
      <c r="F532" s="37"/>
    </row>
    <row r="533" spans="5:6" x14ac:dyDescent="0.3">
      <c r="E533" s="31"/>
      <c r="F533" s="37"/>
    </row>
    <row r="534" spans="5:6" x14ac:dyDescent="0.3">
      <c r="E534" s="31"/>
      <c r="F534" s="37"/>
    </row>
    <row r="535" spans="5:6" x14ac:dyDescent="0.3">
      <c r="E535" s="31"/>
      <c r="F535" s="37"/>
    </row>
    <row r="536" spans="5:6" x14ac:dyDescent="0.3">
      <c r="E536" s="31"/>
      <c r="F536" s="37"/>
    </row>
    <row r="537" spans="5:6" x14ac:dyDescent="0.3">
      <c r="E537" s="31"/>
      <c r="F537" s="37"/>
    </row>
    <row r="538" spans="5:6" x14ac:dyDescent="0.3">
      <c r="E538" s="31"/>
      <c r="F538" s="37"/>
    </row>
    <row r="539" spans="5:6" x14ac:dyDescent="0.3">
      <c r="E539" s="31"/>
      <c r="F539" s="37"/>
    </row>
    <row r="540" spans="5:6" x14ac:dyDescent="0.3">
      <c r="E540" s="31"/>
      <c r="F540" s="37"/>
    </row>
    <row r="541" spans="5:6" x14ac:dyDescent="0.3">
      <c r="E541" s="31"/>
      <c r="F541" s="37"/>
    </row>
    <row r="542" spans="5:6" x14ac:dyDescent="0.3">
      <c r="E542" s="31"/>
      <c r="F542" s="37"/>
    </row>
    <row r="543" spans="5:6" x14ac:dyDescent="0.3">
      <c r="E543" s="31"/>
      <c r="F543" s="37"/>
    </row>
    <row r="544" spans="5:6" x14ac:dyDescent="0.3">
      <c r="E544" s="31"/>
      <c r="F544" s="37"/>
    </row>
    <row r="545" spans="5:6" x14ac:dyDescent="0.3">
      <c r="E545" s="31"/>
      <c r="F545" s="37"/>
    </row>
    <row r="546" spans="5:6" x14ac:dyDescent="0.3">
      <c r="E546" s="31"/>
      <c r="F546" s="37"/>
    </row>
    <row r="547" spans="5:6" x14ac:dyDescent="0.3">
      <c r="E547" s="31"/>
      <c r="F547" s="37"/>
    </row>
    <row r="548" spans="5:6" x14ac:dyDescent="0.3">
      <c r="E548" s="31"/>
      <c r="F548" s="37"/>
    </row>
    <row r="549" spans="5:6" x14ac:dyDescent="0.3">
      <c r="E549" s="31"/>
      <c r="F549" s="37"/>
    </row>
    <row r="550" spans="5:6" x14ac:dyDescent="0.3">
      <c r="E550" s="31"/>
      <c r="F550" s="37"/>
    </row>
    <row r="551" spans="5:6" x14ac:dyDescent="0.3">
      <c r="E551" s="31"/>
      <c r="F551" s="37"/>
    </row>
    <row r="552" spans="5:6" x14ac:dyDescent="0.3">
      <c r="E552" s="31"/>
      <c r="F552" s="37"/>
    </row>
    <row r="553" spans="5:6" x14ac:dyDescent="0.3">
      <c r="E553" s="31"/>
      <c r="F553" s="37"/>
    </row>
    <row r="554" spans="5:6" x14ac:dyDescent="0.3">
      <c r="E554" s="31"/>
      <c r="F554" s="37"/>
    </row>
    <row r="555" spans="5:6" x14ac:dyDescent="0.3">
      <c r="E555" s="31"/>
      <c r="F555" s="37"/>
    </row>
    <row r="556" spans="5:6" x14ac:dyDescent="0.3">
      <c r="E556" s="31"/>
      <c r="F556" s="37"/>
    </row>
    <row r="557" spans="5:6" x14ac:dyDescent="0.3">
      <c r="E557" s="31"/>
      <c r="F557" s="37"/>
    </row>
    <row r="558" spans="5:6" x14ac:dyDescent="0.3">
      <c r="E558" s="31"/>
      <c r="F558" s="37"/>
    </row>
    <row r="559" spans="5:6" x14ac:dyDescent="0.3">
      <c r="E559" s="31"/>
      <c r="F559" s="37"/>
    </row>
    <row r="560" spans="5:6" x14ac:dyDescent="0.3">
      <c r="E560" s="31"/>
      <c r="F560" s="37"/>
    </row>
    <row r="561" spans="5:6" x14ac:dyDescent="0.3">
      <c r="E561" s="31"/>
      <c r="F561" s="37"/>
    </row>
    <row r="562" spans="5:6" x14ac:dyDescent="0.3">
      <c r="E562" s="31"/>
      <c r="F562" s="37"/>
    </row>
    <row r="563" spans="5:6" x14ac:dyDescent="0.3">
      <c r="E563" s="31"/>
      <c r="F563" s="37"/>
    </row>
    <row r="564" spans="5:6" x14ac:dyDescent="0.3">
      <c r="E564" s="31"/>
      <c r="F564" s="37"/>
    </row>
    <row r="565" spans="5:6" x14ac:dyDescent="0.3">
      <c r="E565" s="31"/>
      <c r="F565" s="37"/>
    </row>
    <row r="566" spans="5:6" x14ac:dyDescent="0.3">
      <c r="E566" s="31"/>
      <c r="F566" s="37"/>
    </row>
    <row r="567" spans="5:6" x14ac:dyDescent="0.3">
      <c r="E567" s="31"/>
      <c r="F567" s="37"/>
    </row>
    <row r="568" spans="5:6" x14ac:dyDescent="0.3">
      <c r="E568" s="31"/>
      <c r="F568" s="37"/>
    </row>
    <row r="569" spans="5:6" x14ac:dyDescent="0.3">
      <c r="E569" s="31"/>
      <c r="F569" s="37"/>
    </row>
    <row r="570" spans="5:6" x14ac:dyDescent="0.3">
      <c r="E570" s="31"/>
      <c r="F570" s="37"/>
    </row>
    <row r="571" spans="5:6" x14ac:dyDescent="0.3">
      <c r="E571" s="31"/>
      <c r="F571" s="37"/>
    </row>
    <row r="572" spans="5:6" x14ac:dyDescent="0.3">
      <c r="E572" s="31"/>
      <c r="F572" s="37"/>
    </row>
    <row r="573" spans="5:6" x14ac:dyDescent="0.3">
      <c r="E573" s="31"/>
      <c r="F573" s="37"/>
    </row>
    <row r="574" spans="5:6" x14ac:dyDescent="0.3">
      <c r="E574" s="31"/>
      <c r="F574" s="37"/>
    </row>
    <row r="575" spans="5:6" x14ac:dyDescent="0.3">
      <c r="E575" s="31"/>
      <c r="F575" s="37"/>
    </row>
    <row r="576" spans="5:6" x14ac:dyDescent="0.3">
      <c r="E576" s="31"/>
      <c r="F576" s="37"/>
    </row>
    <row r="577" spans="5:6" x14ac:dyDescent="0.3">
      <c r="E577" s="31"/>
      <c r="F577" s="37"/>
    </row>
    <row r="578" spans="5:6" x14ac:dyDescent="0.3">
      <c r="E578" s="31"/>
      <c r="F578" s="37"/>
    </row>
    <row r="579" spans="5:6" x14ac:dyDescent="0.3">
      <c r="E579" s="31"/>
      <c r="F579" s="37"/>
    </row>
    <row r="580" spans="5:6" x14ac:dyDescent="0.3">
      <c r="E580" s="31"/>
      <c r="F580" s="37"/>
    </row>
    <row r="581" spans="5:6" x14ac:dyDescent="0.3">
      <c r="E581" s="31"/>
      <c r="F581" s="37"/>
    </row>
    <row r="582" spans="5:6" x14ac:dyDescent="0.3">
      <c r="E582" s="31"/>
      <c r="F582" s="37"/>
    </row>
    <row r="583" spans="5:6" x14ac:dyDescent="0.3">
      <c r="E583" s="31"/>
      <c r="F583" s="37"/>
    </row>
    <row r="584" spans="5:6" x14ac:dyDescent="0.3">
      <c r="E584" s="31"/>
      <c r="F584" s="37"/>
    </row>
    <row r="585" spans="5:6" x14ac:dyDescent="0.3">
      <c r="E585" s="31"/>
      <c r="F585" s="37"/>
    </row>
    <row r="586" spans="5:6" x14ac:dyDescent="0.3">
      <c r="E586" s="31"/>
      <c r="F586" s="37"/>
    </row>
    <row r="587" spans="5:6" x14ac:dyDescent="0.3">
      <c r="E587" s="31"/>
      <c r="F587" s="37"/>
    </row>
    <row r="588" spans="5:6" x14ac:dyDescent="0.3">
      <c r="E588" s="31"/>
      <c r="F588" s="37"/>
    </row>
    <row r="589" spans="5:6" x14ac:dyDescent="0.3">
      <c r="E589" s="31"/>
      <c r="F589" s="37"/>
    </row>
    <row r="590" spans="5:6" x14ac:dyDescent="0.3">
      <c r="E590" s="31"/>
      <c r="F590" s="37"/>
    </row>
    <row r="591" spans="5:6" x14ac:dyDescent="0.3">
      <c r="E591" s="31"/>
      <c r="F591" s="37"/>
    </row>
    <row r="592" spans="5:6" x14ac:dyDescent="0.3">
      <c r="E592" s="31"/>
      <c r="F592" s="37"/>
    </row>
    <row r="593" spans="5:6" x14ac:dyDescent="0.3">
      <c r="E593" s="31"/>
      <c r="F593" s="37"/>
    </row>
    <row r="594" spans="5:6" x14ac:dyDescent="0.3">
      <c r="E594" s="31"/>
      <c r="F594" s="37"/>
    </row>
    <row r="595" spans="5:6" x14ac:dyDescent="0.3">
      <c r="E595" s="31"/>
      <c r="F595" s="37"/>
    </row>
    <row r="596" spans="5:6" x14ac:dyDescent="0.3">
      <c r="E596" s="31"/>
      <c r="F596" s="37"/>
    </row>
    <row r="597" spans="5:6" x14ac:dyDescent="0.3">
      <c r="E597" s="31"/>
      <c r="F597" s="37"/>
    </row>
    <row r="598" spans="5:6" x14ac:dyDescent="0.3">
      <c r="E598" s="31"/>
      <c r="F598" s="37"/>
    </row>
    <row r="599" spans="5:6" x14ac:dyDescent="0.3">
      <c r="E599" s="31"/>
      <c r="F599" s="37"/>
    </row>
    <row r="600" spans="5:6" x14ac:dyDescent="0.3">
      <c r="E600" s="31"/>
      <c r="F600" s="37"/>
    </row>
    <row r="601" spans="5:6" x14ac:dyDescent="0.3">
      <c r="E601" s="31"/>
      <c r="F601" s="37"/>
    </row>
    <row r="602" spans="5:6" x14ac:dyDescent="0.3">
      <c r="E602" s="31"/>
      <c r="F602" s="37"/>
    </row>
    <row r="603" spans="5:6" x14ac:dyDescent="0.3">
      <c r="E603" s="31"/>
      <c r="F603" s="37"/>
    </row>
    <row r="604" spans="5:6" x14ac:dyDescent="0.3">
      <c r="E604" s="31"/>
      <c r="F604" s="37"/>
    </row>
    <row r="605" spans="5:6" x14ac:dyDescent="0.3">
      <c r="E605" s="31"/>
      <c r="F605" s="37"/>
    </row>
    <row r="606" spans="5:6" x14ac:dyDescent="0.3">
      <c r="E606" s="31"/>
      <c r="F606" s="37"/>
    </row>
    <row r="607" spans="5:6" x14ac:dyDescent="0.3">
      <c r="E607" s="31"/>
      <c r="F607" s="37"/>
    </row>
    <row r="608" spans="5:6" x14ac:dyDescent="0.3">
      <c r="E608" s="31"/>
      <c r="F608" s="37"/>
    </row>
    <row r="609" spans="5:6" x14ac:dyDescent="0.3">
      <c r="E609" s="31"/>
      <c r="F609" s="37"/>
    </row>
    <row r="610" spans="5:6" x14ac:dyDescent="0.3">
      <c r="E610" s="31"/>
      <c r="F610" s="37"/>
    </row>
    <row r="611" spans="5:6" x14ac:dyDescent="0.3">
      <c r="E611" s="31"/>
      <c r="F611" s="37"/>
    </row>
    <row r="612" spans="5:6" x14ac:dyDescent="0.3">
      <c r="E612" s="31"/>
      <c r="F612" s="37"/>
    </row>
    <row r="613" spans="5:6" x14ac:dyDescent="0.3">
      <c r="E613" s="31"/>
      <c r="F613" s="37"/>
    </row>
    <row r="614" spans="5:6" x14ac:dyDescent="0.3">
      <c r="E614" s="31"/>
      <c r="F614" s="37"/>
    </row>
    <row r="615" spans="5:6" x14ac:dyDescent="0.3">
      <c r="E615" s="31"/>
      <c r="F615" s="37"/>
    </row>
    <row r="616" spans="5:6" x14ac:dyDescent="0.3">
      <c r="E616" s="31"/>
      <c r="F616" s="37"/>
    </row>
    <row r="617" spans="5:6" x14ac:dyDescent="0.3">
      <c r="E617" s="31"/>
      <c r="F617" s="37"/>
    </row>
    <row r="618" spans="5:6" x14ac:dyDescent="0.3">
      <c r="E618" s="31"/>
      <c r="F618" s="37"/>
    </row>
    <row r="619" spans="5:6" x14ac:dyDescent="0.3">
      <c r="E619" s="31"/>
      <c r="F619" s="37"/>
    </row>
    <row r="620" spans="5:6" x14ac:dyDescent="0.3">
      <c r="E620" s="31"/>
      <c r="F620" s="37"/>
    </row>
    <row r="621" spans="5:6" x14ac:dyDescent="0.3">
      <c r="E621" s="31"/>
      <c r="F621" s="37"/>
    </row>
    <row r="622" spans="5:6" x14ac:dyDescent="0.3">
      <c r="E622" s="31"/>
      <c r="F622" s="37"/>
    </row>
    <row r="623" spans="5:6" x14ac:dyDescent="0.3">
      <c r="E623" s="31"/>
      <c r="F623" s="37"/>
    </row>
    <row r="624" spans="5:6" x14ac:dyDescent="0.3">
      <c r="E624" s="31"/>
      <c r="F624" s="37"/>
    </row>
    <row r="625" spans="5:6" x14ac:dyDescent="0.3">
      <c r="E625" s="31"/>
      <c r="F625" s="37"/>
    </row>
    <row r="626" spans="5:6" x14ac:dyDescent="0.3">
      <c r="E626" s="31"/>
      <c r="F626" s="37"/>
    </row>
    <row r="627" spans="5:6" x14ac:dyDescent="0.3">
      <c r="E627" s="31"/>
      <c r="F627" s="37"/>
    </row>
    <row r="628" spans="5:6" x14ac:dyDescent="0.3">
      <c r="E628" s="31"/>
      <c r="F628" s="37"/>
    </row>
    <row r="629" spans="5:6" x14ac:dyDescent="0.3">
      <c r="E629" s="31"/>
      <c r="F629" s="37"/>
    </row>
    <row r="630" spans="5:6" x14ac:dyDescent="0.3">
      <c r="E630" s="31"/>
      <c r="F630" s="37"/>
    </row>
    <row r="631" spans="5:6" x14ac:dyDescent="0.3">
      <c r="E631" s="31"/>
      <c r="F631" s="37"/>
    </row>
    <row r="632" spans="5:6" x14ac:dyDescent="0.3">
      <c r="E632" s="31"/>
      <c r="F632" s="37"/>
    </row>
    <row r="633" spans="5:6" x14ac:dyDescent="0.3">
      <c r="E633" s="31"/>
      <c r="F633" s="37"/>
    </row>
    <row r="634" spans="5:6" x14ac:dyDescent="0.3">
      <c r="E634" s="31"/>
      <c r="F634" s="37"/>
    </row>
    <row r="635" spans="5:6" x14ac:dyDescent="0.3">
      <c r="E635" s="31"/>
      <c r="F635" s="37"/>
    </row>
    <row r="636" spans="5:6" x14ac:dyDescent="0.3">
      <c r="E636" s="31"/>
      <c r="F636" s="37"/>
    </row>
    <row r="637" spans="5:6" x14ac:dyDescent="0.3">
      <c r="E637" s="31"/>
      <c r="F637" s="37"/>
    </row>
    <row r="638" spans="5:6" x14ac:dyDescent="0.3">
      <c r="E638" s="31"/>
      <c r="F638" s="37"/>
    </row>
    <row r="639" spans="5:6" x14ac:dyDescent="0.3">
      <c r="E639" s="31"/>
      <c r="F639" s="37"/>
    </row>
    <row r="640" spans="5:6" x14ac:dyDescent="0.3">
      <c r="E640" s="31"/>
      <c r="F640" s="37"/>
    </row>
    <row r="641" spans="5:6" x14ac:dyDescent="0.3">
      <c r="E641" s="31"/>
      <c r="F641" s="37"/>
    </row>
    <row r="642" spans="5:6" x14ac:dyDescent="0.3">
      <c r="E642" s="31"/>
      <c r="F642" s="37"/>
    </row>
    <row r="643" spans="5:6" x14ac:dyDescent="0.3">
      <c r="E643" s="31"/>
      <c r="F643" s="37"/>
    </row>
    <row r="644" spans="5:6" x14ac:dyDescent="0.3">
      <c r="E644" s="31"/>
      <c r="F644" s="37"/>
    </row>
    <row r="645" spans="5:6" x14ac:dyDescent="0.3">
      <c r="E645" s="31"/>
      <c r="F645" s="37"/>
    </row>
    <row r="646" spans="5:6" x14ac:dyDescent="0.3">
      <c r="E646" s="31"/>
      <c r="F646" s="37"/>
    </row>
    <row r="647" spans="5:6" x14ac:dyDescent="0.3">
      <c r="E647" s="31"/>
      <c r="F647" s="37"/>
    </row>
    <row r="648" spans="5:6" x14ac:dyDescent="0.3">
      <c r="E648" s="31"/>
      <c r="F648" s="37"/>
    </row>
    <row r="649" spans="5:6" x14ac:dyDescent="0.3">
      <c r="E649" s="31"/>
      <c r="F649" s="37"/>
    </row>
    <row r="650" spans="5:6" x14ac:dyDescent="0.3">
      <c r="E650" s="31"/>
      <c r="F650" s="37"/>
    </row>
    <row r="651" spans="5:6" x14ac:dyDescent="0.3">
      <c r="E651" s="31"/>
      <c r="F651" s="37"/>
    </row>
    <row r="652" spans="5:6" x14ac:dyDescent="0.3">
      <c r="E652" s="31"/>
      <c r="F652" s="37"/>
    </row>
    <row r="653" spans="5:6" x14ac:dyDescent="0.3">
      <c r="E653" s="31"/>
      <c r="F653" s="37"/>
    </row>
    <row r="654" spans="5:6" x14ac:dyDescent="0.3">
      <c r="E654" s="31"/>
      <c r="F654" s="37"/>
    </row>
    <row r="655" spans="5:6" x14ac:dyDescent="0.3">
      <c r="E655" s="31"/>
      <c r="F655" s="37"/>
    </row>
    <row r="656" spans="5:6" x14ac:dyDescent="0.3">
      <c r="E656" s="31"/>
      <c r="F656" s="37"/>
    </row>
    <row r="657" spans="5:6" x14ac:dyDescent="0.3">
      <c r="E657" s="31"/>
      <c r="F657" s="37"/>
    </row>
    <row r="658" spans="5:6" x14ac:dyDescent="0.3">
      <c r="E658" s="31"/>
      <c r="F658" s="37"/>
    </row>
    <row r="659" spans="5:6" x14ac:dyDescent="0.3">
      <c r="E659" s="31"/>
      <c r="F659" s="37"/>
    </row>
    <row r="660" spans="5:6" x14ac:dyDescent="0.3">
      <c r="E660" s="31"/>
      <c r="F660" s="37"/>
    </row>
    <row r="661" spans="5:6" x14ac:dyDescent="0.3">
      <c r="E661" s="31"/>
      <c r="F661" s="37"/>
    </row>
    <row r="662" spans="5:6" x14ac:dyDescent="0.3">
      <c r="E662" s="31"/>
      <c r="F662" s="37"/>
    </row>
    <row r="663" spans="5:6" x14ac:dyDescent="0.3">
      <c r="E663" s="31"/>
      <c r="F663" s="37"/>
    </row>
    <row r="664" spans="5:6" x14ac:dyDescent="0.3">
      <c r="E664" s="31"/>
      <c r="F664" s="37"/>
    </row>
    <row r="665" spans="5:6" x14ac:dyDescent="0.3">
      <c r="E665" s="31"/>
      <c r="F665" s="37"/>
    </row>
    <row r="666" spans="5:6" x14ac:dyDescent="0.3">
      <c r="E666" s="31"/>
      <c r="F666" s="37"/>
    </row>
    <row r="667" spans="5:6" x14ac:dyDescent="0.3">
      <c r="E667" s="31"/>
      <c r="F667" s="37"/>
    </row>
    <row r="668" spans="5:6" x14ac:dyDescent="0.3">
      <c r="E668" s="31"/>
      <c r="F668" s="37"/>
    </row>
    <row r="669" spans="5:6" x14ac:dyDescent="0.3">
      <c r="E669" s="31"/>
      <c r="F669" s="37"/>
    </row>
    <row r="670" spans="5:6" x14ac:dyDescent="0.3">
      <c r="E670" s="31"/>
      <c r="F670" s="37"/>
    </row>
    <row r="671" spans="5:6" x14ac:dyDescent="0.3">
      <c r="E671" s="31"/>
      <c r="F671" s="37"/>
    </row>
    <row r="672" spans="5:6" x14ac:dyDescent="0.3">
      <c r="E672" s="31"/>
      <c r="F672" s="37"/>
    </row>
    <row r="673" spans="5:6" x14ac:dyDescent="0.3">
      <c r="E673" s="31"/>
      <c r="F673" s="37"/>
    </row>
    <row r="674" spans="5:6" x14ac:dyDescent="0.3">
      <c r="E674" s="31"/>
      <c r="F674" s="37"/>
    </row>
    <row r="675" spans="5:6" x14ac:dyDescent="0.3">
      <c r="E675" s="31"/>
      <c r="F675" s="37"/>
    </row>
    <row r="676" spans="5:6" x14ac:dyDescent="0.3">
      <c r="E676" s="31"/>
      <c r="F676" s="37"/>
    </row>
    <row r="677" spans="5:6" x14ac:dyDescent="0.3">
      <c r="E677" s="31"/>
      <c r="F677" s="37"/>
    </row>
    <row r="678" spans="5:6" x14ac:dyDescent="0.3">
      <c r="E678" s="31"/>
      <c r="F678" s="37"/>
    </row>
    <row r="679" spans="5:6" x14ac:dyDescent="0.3">
      <c r="E679" s="31"/>
      <c r="F679" s="37"/>
    </row>
    <row r="680" spans="5:6" x14ac:dyDescent="0.3">
      <c r="E680" s="31"/>
      <c r="F680" s="37"/>
    </row>
    <row r="681" spans="5:6" x14ac:dyDescent="0.3">
      <c r="E681" s="31"/>
      <c r="F681" s="37"/>
    </row>
    <row r="682" spans="5:6" x14ac:dyDescent="0.3">
      <c r="E682" s="31"/>
      <c r="F682" s="37"/>
    </row>
    <row r="683" spans="5:6" x14ac:dyDescent="0.3">
      <c r="E683" s="31"/>
      <c r="F683" s="37"/>
    </row>
    <row r="684" spans="5:6" x14ac:dyDescent="0.3">
      <c r="E684" s="31"/>
      <c r="F684" s="37"/>
    </row>
    <row r="685" spans="5:6" x14ac:dyDescent="0.3">
      <c r="E685" s="31"/>
      <c r="F685" s="37"/>
    </row>
    <row r="686" spans="5:6" x14ac:dyDescent="0.3">
      <c r="E686" s="31"/>
      <c r="F686" s="37"/>
    </row>
    <row r="687" spans="5:6" x14ac:dyDescent="0.3">
      <c r="E687" s="31"/>
      <c r="F687" s="37"/>
    </row>
    <row r="688" spans="5:6" x14ac:dyDescent="0.3">
      <c r="E688" s="31"/>
      <c r="F688" s="37"/>
    </row>
    <row r="689" spans="5:6" x14ac:dyDescent="0.3">
      <c r="E689" s="31"/>
      <c r="F689" s="37"/>
    </row>
    <row r="690" spans="5:6" x14ac:dyDescent="0.3">
      <c r="E690" s="31"/>
      <c r="F690" s="37"/>
    </row>
    <row r="691" spans="5:6" x14ac:dyDescent="0.3">
      <c r="E691" s="31"/>
      <c r="F691" s="37"/>
    </row>
    <row r="692" spans="5:6" x14ac:dyDescent="0.3">
      <c r="E692" s="31"/>
      <c r="F692" s="37"/>
    </row>
    <row r="693" spans="5:6" x14ac:dyDescent="0.3">
      <c r="E693" s="31"/>
      <c r="F693" s="37"/>
    </row>
    <row r="694" spans="5:6" x14ac:dyDescent="0.3">
      <c r="E694" s="31"/>
      <c r="F694" s="37"/>
    </row>
    <row r="695" spans="5:6" x14ac:dyDescent="0.3">
      <c r="E695" s="31"/>
      <c r="F695" s="37"/>
    </row>
    <row r="696" spans="5:6" x14ac:dyDescent="0.3">
      <c r="E696" s="31"/>
      <c r="F696" s="37"/>
    </row>
    <row r="697" spans="5:6" x14ac:dyDescent="0.3">
      <c r="E697" s="31"/>
      <c r="F697" s="37"/>
    </row>
    <row r="698" spans="5:6" x14ac:dyDescent="0.3">
      <c r="E698" s="31"/>
      <c r="F698" s="37"/>
    </row>
    <row r="699" spans="5:6" x14ac:dyDescent="0.3">
      <c r="E699" s="31"/>
      <c r="F699" s="37"/>
    </row>
    <row r="700" spans="5:6" x14ac:dyDescent="0.3">
      <c r="E700" s="31"/>
      <c r="F700" s="37"/>
    </row>
    <row r="701" spans="5:6" x14ac:dyDescent="0.3">
      <c r="E701" s="31"/>
      <c r="F701" s="37"/>
    </row>
    <row r="702" spans="5:6" x14ac:dyDescent="0.3">
      <c r="E702" s="31"/>
      <c r="F702" s="37"/>
    </row>
    <row r="703" spans="5:6" x14ac:dyDescent="0.3">
      <c r="E703" s="31"/>
      <c r="F703" s="37"/>
    </row>
    <row r="704" spans="5:6" x14ac:dyDescent="0.3">
      <c r="E704" s="31"/>
      <c r="F704" s="37"/>
    </row>
    <row r="705" spans="5:6" x14ac:dyDescent="0.3">
      <c r="E705" s="31"/>
      <c r="F705" s="37"/>
    </row>
    <row r="706" spans="5:6" x14ac:dyDescent="0.3">
      <c r="E706" s="31"/>
      <c r="F706" s="37"/>
    </row>
    <row r="707" spans="5:6" x14ac:dyDescent="0.3">
      <c r="E707" s="31"/>
      <c r="F707" s="37"/>
    </row>
    <row r="708" spans="5:6" x14ac:dyDescent="0.3">
      <c r="E708" s="31"/>
      <c r="F708" s="37"/>
    </row>
    <row r="709" spans="5:6" x14ac:dyDescent="0.3">
      <c r="E709" s="31"/>
      <c r="F709" s="37"/>
    </row>
    <row r="710" spans="5:6" x14ac:dyDescent="0.3">
      <c r="E710" s="31"/>
      <c r="F710" s="37"/>
    </row>
    <row r="711" spans="5:6" x14ac:dyDescent="0.3">
      <c r="E711" s="31"/>
      <c r="F711" s="37"/>
    </row>
    <row r="712" spans="5:6" x14ac:dyDescent="0.3">
      <c r="E712" s="31"/>
      <c r="F712" s="37"/>
    </row>
    <row r="713" spans="5:6" x14ac:dyDescent="0.3">
      <c r="E713" s="31"/>
      <c r="F713" s="37"/>
    </row>
    <row r="714" spans="5:6" x14ac:dyDescent="0.3">
      <c r="E714" s="31"/>
      <c r="F714" s="37"/>
    </row>
    <row r="715" spans="5:6" x14ac:dyDescent="0.3">
      <c r="E715" s="31"/>
      <c r="F715" s="37"/>
    </row>
    <row r="716" spans="5:6" x14ac:dyDescent="0.3">
      <c r="E716" s="31"/>
      <c r="F716" s="37"/>
    </row>
    <row r="717" spans="5:6" x14ac:dyDescent="0.3">
      <c r="E717" s="31"/>
      <c r="F717" s="37"/>
    </row>
    <row r="718" spans="5:6" x14ac:dyDescent="0.3">
      <c r="E718" s="31"/>
      <c r="F718" s="37"/>
    </row>
    <row r="719" spans="5:6" x14ac:dyDescent="0.3">
      <c r="E719" s="31"/>
      <c r="F719" s="37"/>
    </row>
    <row r="720" spans="5:6" x14ac:dyDescent="0.3">
      <c r="E720" s="31"/>
      <c r="F720" s="37"/>
    </row>
    <row r="721" spans="5:6" x14ac:dyDescent="0.3">
      <c r="E721" s="31"/>
      <c r="F721" s="37"/>
    </row>
    <row r="722" spans="5:6" x14ac:dyDescent="0.3">
      <c r="E722" s="31"/>
      <c r="F722" s="37"/>
    </row>
    <row r="723" spans="5:6" x14ac:dyDescent="0.3">
      <c r="E723" s="31"/>
      <c r="F723" s="37"/>
    </row>
    <row r="724" spans="5:6" x14ac:dyDescent="0.3">
      <c r="E724" s="31"/>
      <c r="F724" s="37"/>
    </row>
    <row r="725" spans="5:6" x14ac:dyDescent="0.3">
      <c r="E725" s="31"/>
      <c r="F725" s="37"/>
    </row>
    <row r="726" spans="5:6" x14ac:dyDescent="0.3">
      <c r="E726" s="31"/>
      <c r="F726" s="37"/>
    </row>
    <row r="727" spans="5:6" x14ac:dyDescent="0.3">
      <c r="E727" s="31"/>
      <c r="F727" s="37"/>
    </row>
    <row r="728" spans="5:6" x14ac:dyDescent="0.3">
      <c r="E728" s="31"/>
      <c r="F728" s="37"/>
    </row>
    <row r="729" spans="5:6" x14ac:dyDescent="0.3">
      <c r="E729" s="31"/>
      <c r="F729" s="37"/>
    </row>
    <row r="730" spans="5:6" x14ac:dyDescent="0.3">
      <c r="E730" s="31"/>
      <c r="F730" s="37"/>
    </row>
    <row r="731" spans="5:6" x14ac:dyDescent="0.3">
      <c r="E731" s="31"/>
      <c r="F731" s="37"/>
    </row>
    <row r="732" spans="5:6" x14ac:dyDescent="0.3">
      <c r="E732" s="31"/>
      <c r="F732" s="37"/>
    </row>
    <row r="733" spans="5:6" x14ac:dyDescent="0.3">
      <c r="E733" s="31"/>
      <c r="F733" s="37"/>
    </row>
    <row r="734" spans="5:6" x14ac:dyDescent="0.3">
      <c r="E734" s="31"/>
      <c r="F734" s="37"/>
    </row>
    <row r="735" spans="5:6" x14ac:dyDescent="0.3">
      <c r="E735" s="31"/>
      <c r="F735" s="37"/>
    </row>
    <row r="736" spans="5:6" x14ac:dyDescent="0.3">
      <c r="E736" s="31"/>
      <c r="F736" s="37"/>
    </row>
    <row r="737" spans="5:6" x14ac:dyDescent="0.3">
      <c r="E737" s="31"/>
      <c r="F737" s="37"/>
    </row>
    <row r="738" spans="5:6" x14ac:dyDescent="0.3">
      <c r="E738" s="31"/>
      <c r="F738" s="37"/>
    </row>
    <row r="739" spans="5:6" x14ac:dyDescent="0.3">
      <c r="E739" s="31"/>
      <c r="F739" s="37"/>
    </row>
    <row r="740" spans="5:6" x14ac:dyDescent="0.3">
      <c r="E740" s="31"/>
      <c r="F740" s="37"/>
    </row>
    <row r="741" spans="5:6" x14ac:dyDescent="0.3">
      <c r="E741" s="31"/>
      <c r="F741" s="37"/>
    </row>
    <row r="742" spans="5:6" x14ac:dyDescent="0.3">
      <c r="E742" s="31"/>
      <c r="F742" s="37"/>
    </row>
    <row r="743" spans="5:6" x14ac:dyDescent="0.3">
      <c r="E743" s="31"/>
      <c r="F743" s="37"/>
    </row>
    <row r="744" spans="5:6" x14ac:dyDescent="0.3">
      <c r="E744" s="31"/>
      <c r="F744" s="37"/>
    </row>
    <row r="745" spans="5:6" x14ac:dyDescent="0.3">
      <c r="E745" s="31"/>
      <c r="F745" s="37"/>
    </row>
    <row r="746" spans="5:6" x14ac:dyDescent="0.3">
      <c r="E746" s="31"/>
      <c r="F746" s="37"/>
    </row>
    <row r="747" spans="5:6" x14ac:dyDescent="0.3">
      <c r="E747" s="31"/>
      <c r="F747" s="37"/>
    </row>
    <row r="748" spans="5:6" x14ac:dyDescent="0.3">
      <c r="E748" s="31"/>
      <c r="F748" s="37"/>
    </row>
    <row r="749" spans="5:6" x14ac:dyDescent="0.3">
      <c r="E749" s="31"/>
      <c r="F749" s="37"/>
    </row>
    <row r="750" spans="5:6" x14ac:dyDescent="0.3">
      <c r="E750" s="31"/>
      <c r="F750" s="37"/>
    </row>
    <row r="751" spans="5:6" x14ac:dyDescent="0.3">
      <c r="E751" s="31"/>
      <c r="F751" s="37"/>
    </row>
    <row r="752" spans="5:6" x14ac:dyDescent="0.3">
      <c r="E752" s="31"/>
      <c r="F752" s="37"/>
    </row>
    <row r="753" spans="5:6" x14ac:dyDescent="0.3">
      <c r="E753" s="31"/>
      <c r="F753" s="37"/>
    </row>
    <row r="754" spans="5:6" x14ac:dyDescent="0.3">
      <c r="E754" s="31"/>
      <c r="F754" s="37"/>
    </row>
    <row r="755" spans="5:6" x14ac:dyDescent="0.3">
      <c r="E755" s="31"/>
      <c r="F755" s="37"/>
    </row>
    <row r="756" spans="5:6" x14ac:dyDescent="0.3">
      <c r="E756" s="31"/>
      <c r="F756" s="37"/>
    </row>
    <row r="757" spans="5:6" x14ac:dyDescent="0.3">
      <c r="E757" s="31"/>
      <c r="F757" s="37"/>
    </row>
    <row r="758" spans="5:6" x14ac:dyDescent="0.3">
      <c r="E758" s="31"/>
      <c r="F758" s="37"/>
    </row>
    <row r="759" spans="5:6" x14ac:dyDescent="0.3">
      <c r="E759" s="31"/>
      <c r="F759" s="37"/>
    </row>
    <row r="760" spans="5:6" x14ac:dyDescent="0.3">
      <c r="E760" s="31"/>
      <c r="F760" s="37"/>
    </row>
    <row r="761" spans="5:6" x14ac:dyDescent="0.3">
      <c r="E761" s="31"/>
      <c r="F761" s="37"/>
    </row>
    <row r="762" spans="5:6" x14ac:dyDescent="0.3">
      <c r="E762" s="31"/>
      <c r="F762" s="37"/>
    </row>
    <row r="763" spans="5:6" x14ac:dyDescent="0.3">
      <c r="E763" s="31"/>
      <c r="F763" s="37"/>
    </row>
    <row r="764" spans="5:6" x14ac:dyDescent="0.3">
      <c r="E764" s="31"/>
      <c r="F764" s="37"/>
    </row>
    <row r="765" spans="5:6" x14ac:dyDescent="0.3">
      <c r="E765" s="31"/>
      <c r="F765" s="37"/>
    </row>
    <row r="766" spans="5:6" x14ac:dyDescent="0.3">
      <c r="E766" s="31"/>
      <c r="F766" s="37"/>
    </row>
    <row r="767" spans="5:6" x14ac:dyDescent="0.3">
      <c r="E767" s="31"/>
      <c r="F767" s="37"/>
    </row>
    <row r="768" spans="5:6" x14ac:dyDescent="0.3">
      <c r="E768" s="31"/>
      <c r="F768" s="37"/>
    </row>
    <row r="769" spans="5:6" x14ac:dyDescent="0.3">
      <c r="E769" s="31"/>
      <c r="F769" s="37"/>
    </row>
    <row r="770" spans="5:6" x14ac:dyDescent="0.3">
      <c r="E770" s="31"/>
      <c r="F770" s="37"/>
    </row>
    <row r="771" spans="5:6" x14ac:dyDescent="0.3">
      <c r="E771" s="31"/>
      <c r="F771" s="37"/>
    </row>
    <row r="772" spans="5:6" x14ac:dyDescent="0.3">
      <c r="E772" s="31"/>
      <c r="F772" s="37"/>
    </row>
    <row r="773" spans="5:6" x14ac:dyDescent="0.3">
      <c r="E773" s="31"/>
      <c r="F773" s="37"/>
    </row>
    <row r="774" spans="5:6" x14ac:dyDescent="0.3">
      <c r="E774" s="31"/>
      <c r="F774" s="37"/>
    </row>
    <row r="775" spans="5:6" x14ac:dyDescent="0.3">
      <c r="E775" s="31"/>
      <c r="F775" s="37"/>
    </row>
    <row r="776" spans="5:6" x14ac:dyDescent="0.3">
      <c r="E776" s="31"/>
      <c r="F776" s="37"/>
    </row>
    <row r="777" spans="5:6" x14ac:dyDescent="0.3">
      <c r="E777" s="31"/>
      <c r="F777" s="37"/>
    </row>
    <row r="778" spans="5:6" x14ac:dyDescent="0.3">
      <c r="E778" s="31"/>
      <c r="F778" s="37"/>
    </row>
    <row r="779" spans="5:6" x14ac:dyDescent="0.3">
      <c r="E779" s="31"/>
      <c r="F779" s="37"/>
    </row>
    <row r="780" spans="5:6" x14ac:dyDescent="0.3">
      <c r="E780" s="31"/>
      <c r="F780" s="37"/>
    </row>
    <row r="781" spans="5:6" x14ac:dyDescent="0.3">
      <c r="E781" s="31"/>
      <c r="F781" s="37"/>
    </row>
    <row r="782" spans="5:6" x14ac:dyDescent="0.3">
      <c r="E782" s="31"/>
      <c r="F782" s="37"/>
    </row>
    <row r="783" spans="5:6" x14ac:dyDescent="0.3">
      <c r="E783" s="31"/>
      <c r="F783" s="37"/>
    </row>
    <row r="784" spans="5:6" x14ac:dyDescent="0.3">
      <c r="E784" s="31"/>
      <c r="F784" s="37"/>
    </row>
    <row r="785" spans="5:6" x14ac:dyDescent="0.3">
      <c r="E785" s="31"/>
      <c r="F785" s="37"/>
    </row>
    <row r="786" spans="5:6" x14ac:dyDescent="0.3">
      <c r="E786" s="31"/>
      <c r="F786" s="37"/>
    </row>
    <row r="787" spans="5:6" x14ac:dyDescent="0.3">
      <c r="E787" s="31"/>
      <c r="F787" s="37"/>
    </row>
    <row r="788" spans="5:6" x14ac:dyDescent="0.3">
      <c r="E788" s="31"/>
      <c r="F788" s="37"/>
    </row>
    <row r="789" spans="5:6" x14ac:dyDescent="0.3">
      <c r="E789" s="31"/>
      <c r="F789" s="37"/>
    </row>
    <row r="790" spans="5:6" x14ac:dyDescent="0.3">
      <c r="E790" s="31"/>
      <c r="F790" s="37"/>
    </row>
    <row r="791" spans="5:6" x14ac:dyDescent="0.3">
      <c r="E791" s="31"/>
      <c r="F791" s="37"/>
    </row>
    <row r="792" spans="5:6" x14ac:dyDescent="0.3">
      <c r="E792" s="31"/>
      <c r="F792" s="37"/>
    </row>
    <row r="793" spans="5:6" x14ac:dyDescent="0.3">
      <c r="E793" s="31"/>
      <c r="F793" s="37"/>
    </row>
    <row r="794" spans="5:6" x14ac:dyDescent="0.3">
      <c r="E794" s="31"/>
      <c r="F794" s="37"/>
    </row>
    <row r="795" spans="5:6" x14ac:dyDescent="0.3">
      <c r="E795" s="31"/>
      <c r="F795" s="37"/>
    </row>
    <row r="796" spans="5:6" x14ac:dyDescent="0.3">
      <c r="E796" s="31"/>
      <c r="F796" s="37"/>
    </row>
    <row r="797" spans="5:6" x14ac:dyDescent="0.3">
      <c r="E797" s="31"/>
      <c r="F797" s="37"/>
    </row>
    <row r="798" spans="5:6" x14ac:dyDescent="0.3">
      <c r="E798" s="31"/>
      <c r="F798" s="37"/>
    </row>
    <row r="799" spans="5:6" x14ac:dyDescent="0.3">
      <c r="E799" s="31"/>
      <c r="F799" s="37"/>
    </row>
    <row r="800" spans="5:6" x14ac:dyDescent="0.3">
      <c r="E800" s="31"/>
      <c r="F800" s="37"/>
    </row>
    <row r="801" spans="5:6" x14ac:dyDescent="0.3">
      <c r="E801" s="31"/>
      <c r="F801" s="37"/>
    </row>
    <row r="802" spans="5:6" x14ac:dyDescent="0.3">
      <c r="E802" s="31"/>
      <c r="F802" s="37"/>
    </row>
    <row r="803" spans="5:6" x14ac:dyDescent="0.3">
      <c r="E803" s="31"/>
      <c r="F803" s="37"/>
    </row>
    <row r="804" spans="5:6" x14ac:dyDescent="0.3">
      <c r="E804" s="31"/>
      <c r="F804" s="37"/>
    </row>
    <row r="805" spans="5:6" x14ac:dyDescent="0.3">
      <c r="E805" s="31"/>
      <c r="F805" s="37"/>
    </row>
    <row r="806" spans="5:6" x14ac:dyDescent="0.3">
      <c r="E806" s="31"/>
      <c r="F806" s="37"/>
    </row>
    <row r="807" spans="5:6" x14ac:dyDescent="0.3">
      <c r="E807" s="31"/>
      <c r="F807" s="37"/>
    </row>
    <row r="808" spans="5:6" x14ac:dyDescent="0.3">
      <c r="E808" s="31"/>
      <c r="F808" s="37"/>
    </row>
    <row r="809" spans="5:6" x14ac:dyDescent="0.3">
      <c r="E809" s="31"/>
      <c r="F809" s="37"/>
    </row>
    <row r="810" spans="5:6" x14ac:dyDescent="0.3">
      <c r="E810" s="31"/>
      <c r="F810" s="37"/>
    </row>
    <row r="811" spans="5:6" x14ac:dyDescent="0.3">
      <c r="E811" s="31"/>
      <c r="F811" s="37"/>
    </row>
    <row r="812" spans="5:6" x14ac:dyDescent="0.3">
      <c r="E812" s="31"/>
      <c r="F812" s="37"/>
    </row>
    <row r="813" spans="5:6" x14ac:dyDescent="0.3">
      <c r="E813" s="31"/>
      <c r="F813" s="37"/>
    </row>
    <row r="814" spans="5:6" x14ac:dyDescent="0.3">
      <c r="E814" s="31"/>
      <c r="F814" s="37"/>
    </row>
    <row r="815" spans="5:6" x14ac:dyDescent="0.3">
      <c r="E815" s="31"/>
      <c r="F815" s="37"/>
    </row>
    <row r="816" spans="5:6" x14ac:dyDescent="0.3">
      <c r="E816" s="31"/>
      <c r="F816" s="37"/>
    </row>
    <row r="817" spans="5:6" x14ac:dyDescent="0.3">
      <c r="E817" s="31"/>
      <c r="F817" s="37"/>
    </row>
    <row r="818" spans="5:6" x14ac:dyDescent="0.3">
      <c r="E818" s="31"/>
      <c r="F818" s="37"/>
    </row>
    <row r="819" spans="5:6" x14ac:dyDescent="0.3">
      <c r="E819" s="31"/>
      <c r="F819" s="37"/>
    </row>
    <row r="820" spans="5:6" x14ac:dyDescent="0.3">
      <c r="E820" s="31"/>
      <c r="F820" s="37"/>
    </row>
    <row r="821" spans="5:6" x14ac:dyDescent="0.3">
      <c r="E821" s="31"/>
      <c r="F821" s="37"/>
    </row>
    <row r="822" spans="5:6" x14ac:dyDescent="0.3">
      <c r="E822" s="31"/>
      <c r="F822" s="37"/>
    </row>
    <row r="823" spans="5:6" x14ac:dyDescent="0.3">
      <c r="E823" s="31"/>
      <c r="F823" s="37"/>
    </row>
    <row r="824" spans="5:6" x14ac:dyDescent="0.3">
      <c r="E824" s="31"/>
      <c r="F824" s="37"/>
    </row>
    <row r="825" spans="5:6" x14ac:dyDescent="0.3">
      <c r="E825" s="31"/>
      <c r="F825" s="37"/>
    </row>
    <row r="826" spans="5:6" x14ac:dyDescent="0.3">
      <c r="E826" s="31"/>
      <c r="F826" s="37"/>
    </row>
    <row r="827" spans="5:6" x14ac:dyDescent="0.3">
      <c r="E827" s="31"/>
      <c r="F827" s="37"/>
    </row>
    <row r="828" spans="5:6" x14ac:dyDescent="0.3">
      <c r="E828" s="31"/>
      <c r="F828" s="37"/>
    </row>
    <row r="829" spans="5:6" x14ac:dyDescent="0.3">
      <c r="E829" s="31"/>
      <c r="F829" s="37"/>
    </row>
    <row r="830" spans="5:6" x14ac:dyDescent="0.3">
      <c r="E830" s="31"/>
      <c r="F830" s="37"/>
    </row>
    <row r="831" spans="5:6" x14ac:dyDescent="0.3">
      <c r="E831" s="31"/>
      <c r="F831" s="37"/>
    </row>
    <row r="832" spans="5:6" x14ac:dyDescent="0.3">
      <c r="E832" s="31"/>
      <c r="F832" s="37"/>
    </row>
    <row r="833" spans="5:6" x14ac:dyDescent="0.3">
      <c r="E833" s="31"/>
      <c r="F833" s="37"/>
    </row>
    <row r="834" spans="5:6" x14ac:dyDescent="0.3">
      <c r="E834" s="31"/>
      <c r="F834" s="37"/>
    </row>
    <row r="835" spans="5:6" x14ac:dyDescent="0.3">
      <c r="E835" s="31"/>
      <c r="F835" s="37"/>
    </row>
    <row r="836" spans="5:6" x14ac:dyDescent="0.3">
      <c r="E836" s="31"/>
      <c r="F836" s="37"/>
    </row>
    <row r="837" spans="5:6" x14ac:dyDescent="0.3">
      <c r="E837" s="31"/>
      <c r="F837" s="37"/>
    </row>
    <row r="838" spans="5:6" x14ac:dyDescent="0.3">
      <c r="E838" s="31"/>
      <c r="F838" s="37"/>
    </row>
    <row r="839" spans="5:6" x14ac:dyDescent="0.3">
      <c r="E839" s="31"/>
      <c r="F839" s="37"/>
    </row>
    <row r="840" spans="5:6" x14ac:dyDescent="0.3">
      <c r="E840" s="31"/>
      <c r="F840" s="37"/>
    </row>
    <row r="841" spans="5:6" x14ac:dyDescent="0.3">
      <c r="E841" s="31"/>
      <c r="F841" s="37"/>
    </row>
    <row r="842" spans="5:6" x14ac:dyDescent="0.3">
      <c r="E842" s="31"/>
      <c r="F842" s="37"/>
    </row>
    <row r="843" spans="5:6" x14ac:dyDescent="0.3">
      <c r="E843" s="31"/>
      <c r="F843" s="37"/>
    </row>
    <row r="844" spans="5:6" x14ac:dyDescent="0.3">
      <c r="E844" s="31"/>
      <c r="F844" s="37"/>
    </row>
    <row r="845" spans="5:6" x14ac:dyDescent="0.3">
      <c r="E845" s="31"/>
      <c r="F845" s="37"/>
    </row>
    <row r="846" spans="5:6" x14ac:dyDescent="0.3">
      <c r="E846" s="31"/>
      <c r="F846" s="37"/>
    </row>
    <row r="847" spans="5:6" x14ac:dyDescent="0.3">
      <c r="E847" s="31"/>
      <c r="F847" s="37"/>
    </row>
    <row r="848" spans="5:6" x14ac:dyDescent="0.3">
      <c r="E848" s="31"/>
      <c r="F848" s="37"/>
    </row>
    <row r="849" spans="5:6" x14ac:dyDescent="0.3">
      <c r="E849" s="31"/>
      <c r="F849" s="37"/>
    </row>
    <row r="850" spans="5:6" x14ac:dyDescent="0.3">
      <c r="E850" s="31"/>
      <c r="F850" s="37"/>
    </row>
    <row r="851" spans="5:6" x14ac:dyDescent="0.3">
      <c r="E851" s="31"/>
      <c r="F851" s="37"/>
    </row>
    <row r="852" spans="5:6" x14ac:dyDescent="0.3">
      <c r="E852" s="31"/>
      <c r="F852" s="37"/>
    </row>
    <row r="853" spans="5:6" x14ac:dyDescent="0.3">
      <c r="E853" s="31"/>
      <c r="F853" s="37"/>
    </row>
    <row r="854" spans="5:6" x14ac:dyDescent="0.3">
      <c r="E854" s="31"/>
      <c r="F854" s="37"/>
    </row>
    <row r="855" spans="5:6" x14ac:dyDescent="0.3">
      <c r="E855" s="31"/>
      <c r="F855" s="37"/>
    </row>
    <row r="856" spans="5:6" x14ac:dyDescent="0.3">
      <c r="E856" s="31"/>
      <c r="F856" s="37"/>
    </row>
    <row r="857" spans="5:6" x14ac:dyDescent="0.3">
      <c r="E857" s="31"/>
      <c r="F857" s="37"/>
    </row>
    <row r="858" spans="5:6" x14ac:dyDescent="0.3">
      <c r="E858" s="31"/>
      <c r="F858" s="37"/>
    </row>
    <row r="859" spans="5:6" x14ac:dyDescent="0.3">
      <c r="E859" s="31"/>
      <c r="F859" s="37"/>
    </row>
    <row r="860" spans="5:6" x14ac:dyDescent="0.3">
      <c r="E860" s="31"/>
      <c r="F860" s="37"/>
    </row>
    <row r="861" spans="5:6" x14ac:dyDescent="0.3">
      <c r="E861" s="31"/>
      <c r="F861" s="37"/>
    </row>
    <row r="862" spans="5:6" x14ac:dyDescent="0.3">
      <c r="E862" s="31"/>
      <c r="F862" s="37"/>
    </row>
    <row r="863" spans="5:6" x14ac:dyDescent="0.3">
      <c r="E863" s="31"/>
      <c r="F863" s="37"/>
    </row>
    <row r="864" spans="5:6" x14ac:dyDescent="0.3">
      <c r="E864" s="31"/>
      <c r="F864" s="37"/>
    </row>
    <row r="865" spans="5:6" x14ac:dyDescent="0.3">
      <c r="E865" s="31"/>
      <c r="F865" s="37"/>
    </row>
    <row r="866" spans="5:6" x14ac:dyDescent="0.3">
      <c r="E866" s="31"/>
      <c r="F866" s="37"/>
    </row>
    <row r="867" spans="5:6" x14ac:dyDescent="0.3">
      <c r="E867" s="31"/>
      <c r="F867" s="37"/>
    </row>
    <row r="868" spans="5:6" x14ac:dyDescent="0.3">
      <c r="E868" s="31"/>
      <c r="F868" s="37"/>
    </row>
    <row r="869" spans="5:6" x14ac:dyDescent="0.3">
      <c r="E869" s="31"/>
      <c r="F869" s="37"/>
    </row>
    <row r="870" spans="5:6" x14ac:dyDescent="0.3">
      <c r="E870" s="31"/>
      <c r="F870" s="37"/>
    </row>
    <row r="871" spans="5:6" x14ac:dyDescent="0.3">
      <c r="E871" s="31"/>
      <c r="F871" s="37"/>
    </row>
    <row r="872" spans="5:6" x14ac:dyDescent="0.3">
      <c r="E872" s="31"/>
      <c r="F872" s="37"/>
    </row>
    <row r="873" spans="5:6" x14ac:dyDescent="0.3">
      <c r="E873" s="31"/>
      <c r="F873" s="37"/>
    </row>
    <row r="874" spans="5:6" x14ac:dyDescent="0.3">
      <c r="E874" s="31"/>
      <c r="F874" s="37"/>
    </row>
    <row r="875" spans="5:6" x14ac:dyDescent="0.3">
      <c r="E875" s="31"/>
      <c r="F875" s="37"/>
    </row>
    <row r="876" spans="5:6" x14ac:dyDescent="0.3">
      <c r="E876" s="31"/>
      <c r="F876" s="37"/>
    </row>
    <row r="877" spans="5:6" x14ac:dyDescent="0.3">
      <c r="E877" s="31"/>
      <c r="F877" s="37"/>
    </row>
    <row r="878" spans="5:6" x14ac:dyDescent="0.3">
      <c r="E878" s="31"/>
      <c r="F878" s="37"/>
    </row>
    <row r="879" spans="5:6" x14ac:dyDescent="0.3">
      <c r="E879" s="31"/>
      <c r="F879" s="37"/>
    </row>
    <row r="880" spans="5:6" x14ac:dyDescent="0.3">
      <c r="E880" s="31"/>
      <c r="F880" s="37"/>
    </row>
    <row r="881" spans="5:6" x14ac:dyDescent="0.3">
      <c r="E881" s="31"/>
      <c r="F881" s="37"/>
    </row>
    <row r="882" spans="5:6" x14ac:dyDescent="0.3">
      <c r="E882" s="31"/>
      <c r="F882" s="37"/>
    </row>
    <row r="883" spans="5:6" x14ac:dyDescent="0.3">
      <c r="E883" s="31"/>
      <c r="F883" s="37"/>
    </row>
    <row r="884" spans="5:6" x14ac:dyDescent="0.3">
      <c r="E884" s="31"/>
      <c r="F884" s="37"/>
    </row>
    <row r="885" spans="5:6" x14ac:dyDescent="0.3">
      <c r="E885" s="31"/>
      <c r="F885" s="37"/>
    </row>
    <row r="886" spans="5:6" x14ac:dyDescent="0.3">
      <c r="E886" s="31"/>
      <c r="F886" s="37"/>
    </row>
    <row r="887" spans="5:6" x14ac:dyDescent="0.3">
      <c r="E887" s="31"/>
      <c r="F887" s="37"/>
    </row>
    <row r="888" spans="5:6" x14ac:dyDescent="0.3">
      <c r="E888" s="31"/>
      <c r="F888" s="37"/>
    </row>
    <row r="889" spans="5:6" x14ac:dyDescent="0.3">
      <c r="E889" s="31"/>
      <c r="F889" s="37"/>
    </row>
    <row r="890" spans="5:6" x14ac:dyDescent="0.3">
      <c r="E890" s="31"/>
      <c r="F890" s="37"/>
    </row>
    <row r="891" spans="5:6" x14ac:dyDescent="0.3">
      <c r="E891" s="31"/>
      <c r="F891" s="37"/>
    </row>
    <row r="892" spans="5:6" x14ac:dyDescent="0.3">
      <c r="E892" s="31"/>
      <c r="F892" s="37"/>
    </row>
    <row r="893" spans="5:6" x14ac:dyDescent="0.3">
      <c r="E893" s="31"/>
      <c r="F893" s="37"/>
    </row>
    <row r="894" spans="5:6" x14ac:dyDescent="0.3">
      <c r="E894" s="31"/>
      <c r="F894" s="37"/>
    </row>
    <row r="895" spans="5:6" x14ac:dyDescent="0.3">
      <c r="E895" s="31"/>
      <c r="F895" s="37"/>
    </row>
    <row r="896" spans="5:6" x14ac:dyDescent="0.3">
      <c r="E896" s="31"/>
      <c r="F896" s="37"/>
    </row>
    <row r="897" spans="5:6" x14ac:dyDescent="0.3">
      <c r="E897" s="31"/>
      <c r="F897" s="37"/>
    </row>
    <row r="898" spans="5:6" x14ac:dyDescent="0.3">
      <c r="E898" s="31"/>
      <c r="F898" s="37"/>
    </row>
    <row r="899" spans="5:6" x14ac:dyDescent="0.3">
      <c r="E899" s="31"/>
      <c r="F899" s="37"/>
    </row>
    <row r="900" spans="5:6" x14ac:dyDescent="0.3">
      <c r="E900" s="31"/>
      <c r="F900" s="37"/>
    </row>
    <row r="901" spans="5:6" x14ac:dyDescent="0.3">
      <c r="E901" s="31"/>
      <c r="F901" s="37"/>
    </row>
    <row r="902" spans="5:6" x14ac:dyDescent="0.3">
      <c r="E902" s="31"/>
      <c r="F902" s="37"/>
    </row>
    <row r="903" spans="5:6" x14ac:dyDescent="0.3">
      <c r="E903" s="31"/>
      <c r="F903" s="37"/>
    </row>
    <row r="904" spans="5:6" x14ac:dyDescent="0.3">
      <c r="E904" s="31"/>
      <c r="F904" s="37"/>
    </row>
    <row r="905" spans="5:6" x14ac:dyDescent="0.3">
      <c r="E905" s="31"/>
      <c r="F905" s="37"/>
    </row>
    <row r="906" spans="5:6" x14ac:dyDescent="0.3">
      <c r="E906" s="31"/>
      <c r="F906" s="37"/>
    </row>
    <row r="907" spans="5:6" x14ac:dyDescent="0.3">
      <c r="E907" s="31"/>
      <c r="F907" s="37"/>
    </row>
    <row r="908" spans="5:6" x14ac:dyDescent="0.3">
      <c r="E908" s="31"/>
      <c r="F908" s="37"/>
    </row>
    <row r="909" spans="5:6" x14ac:dyDescent="0.3">
      <c r="E909" s="31"/>
      <c r="F909" s="37"/>
    </row>
    <row r="910" spans="5:6" x14ac:dyDescent="0.3">
      <c r="E910" s="31"/>
      <c r="F910" s="37"/>
    </row>
    <row r="911" spans="5:6" x14ac:dyDescent="0.3">
      <c r="E911" s="31"/>
      <c r="F911" s="37"/>
    </row>
    <row r="912" spans="5:6" x14ac:dyDescent="0.3">
      <c r="E912" s="31"/>
      <c r="F912" s="37"/>
    </row>
    <row r="913" spans="5:6" x14ac:dyDescent="0.3">
      <c r="E913" s="31"/>
      <c r="F913" s="37"/>
    </row>
    <row r="914" spans="5:6" x14ac:dyDescent="0.3">
      <c r="E914" s="31"/>
      <c r="F914" s="37"/>
    </row>
    <row r="915" spans="5:6" x14ac:dyDescent="0.3">
      <c r="E915" s="31"/>
      <c r="F915" s="37"/>
    </row>
    <row r="916" spans="5:6" x14ac:dyDescent="0.3">
      <c r="E916" s="31"/>
      <c r="F916" s="37"/>
    </row>
    <row r="917" spans="5:6" x14ac:dyDescent="0.3">
      <c r="E917" s="31"/>
      <c r="F917" s="37"/>
    </row>
    <row r="918" spans="5:6" x14ac:dyDescent="0.3">
      <c r="E918" s="31"/>
      <c r="F918" s="37"/>
    </row>
    <row r="919" spans="5:6" x14ac:dyDescent="0.3">
      <c r="E919" s="31"/>
      <c r="F919" s="37"/>
    </row>
    <row r="920" spans="5:6" x14ac:dyDescent="0.3">
      <c r="E920" s="31"/>
      <c r="F920" s="37"/>
    </row>
    <row r="921" spans="5:6" x14ac:dyDescent="0.3">
      <c r="E921" s="31"/>
      <c r="F921" s="37"/>
    </row>
    <row r="922" spans="5:6" x14ac:dyDescent="0.3">
      <c r="E922" s="31"/>
      <c r="F922" s="37"/>
    </row>
    <row r="923" spans="5:6" x14ac:dyDescent="0.3">
      <c r="E923" s="31"/>
      <c r="F923" s="37"/>
    </row>
    <row r="924" spans="5:6" x14ac:dyDescent="0.3">
      <c r="E924" s="31"/>
      <c r="F924" s="37"/>
    </row>
    <row r="925" spans="5:6" x14ac:dyDescent="0.3">
      <c r="E925" s="31"/>
      <c r="F925" s="37"/>
    </row>
    <row r="926" spans="5:6" x14ac:dyDescent="0.3">
      <c r="E926" s="31"/>
      <c r="F926" s="37"/>
    </row>
    <row r="927" spans="5:6" x14ac:dyDescent="0.3">
      <c r="E927" s="31"/>
      <c r="F927" s="37"/>
    </row>
    <row r="928" spans="5:6" x14ac:dyDescent="0.3">
      <c r="E928" s="31"/>
      <c r="F928" s="37"/>
    </row>
    <row r="929" spans="5:6" x14ac:dyDescent="0.3">
      <c r="E929" s="31"/>
      <c r="F929" s="37"/>
    </row>
    <row r="930" spans="5:6" x14ac:dyDescent="0.3">
      <c r="E930" s="31"/>
      <c r="F930" s="37"/>
    </row>
    <row r="931" spans="5:6" x14ac:dyDescent="0.3">
      <c r="E931" s="31"/>
      <c r="F931" s="37"/>
    </row>
    <row r="932" spans="5:6" x14ac:dyDescent="0.3">
      <c r="E932" s="31"/>
      <c r="F932" s="37"/>
    </row>
    <row r="933" spans="5:6" x14ac:dyDescent="0.3">
      <c r="E933" s="31"/>
      <c r="F933" s="37"/>
    </row>
    <row r="934" spans="5:6" x14ac:dyDescent="0.3">
      <c r="E934" s="31"/>
      <c r="F934" s="37"/>
    </row>
    <row r="935" spans="5:6" x14ac:dyDescent="0.3">
      <c r="E935" s="31"/>
      <c r="F935" s="37"/>
    </row>
    <row r="936" spans="5:6" x14ac:dyDescent="0.3">
      <c r="E936" s="31"/>
      <c r="F936" s="37"/>
    </row>
    <row r="937" spans="5:6" x14ac:dyDescent="0.3">
      <c r="E937" s="31"/>
      <c r="F937" s="37"/>
    </row>
    <row r="938" spans="5:6" x14ac:dyDescent="0.3">
      <c r="E938" s="31"/>
      <c r="F938" s="37"/>
    </row>
  </sheetData>
  <mergeCells count="6">
    <mergeCell ref="H7:I7"/>
    <mergeCell ref="A1:F1"/>
    <mergeCell ref="A7:D7"/>
    <mergeCell ref="D5:D6"/>
    <mergeCell ref="C3:C6"/>
    <mergeCell ref="B3:B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"/>
  <sheetViews>
    <sheetView zoomScaleNormal="100" workbookViewId="0">
      <selection activeCell="F18" sqref="F18"/>
    </sheetView>
  </sheetViews>
  <sheetFormatPr defaultColWidth="12.625" defaultRowHeight="15" customHeight="1" x14ac:dyDescent="0.3"/>
  <cols>
    <col min="1" max="1" width="4.375" style="13" customWidth="1"/>
    <col min="2" max="2" width="12.25" style="13" bestFit="1" customWidth="1"/>
    <col min="3" max="3" width="11.25" style="13" bestFit="1" customWidth="1"/>
    <col min="4" max="5" width="9.125" style="13" customWidth="1"/>
    <col min="6" max="6" width="14.125" style="13" bestFit="1" customWidth="1"/>
    <col min="7" max="7" width="10.875" style="13" bestFit="1" customWidth="1"/>
    <col min="8" max="8" width="13" style="13" bestFit="1" customWidth="1"/>
    <col min="9" max="16384" width="12.625" style="13"/>
  </cols>
  <sheetData>
    <row r="1" spans="1:8" s="16" customFormat="1" ht="49.5" x14ac:dyDescent="0.2">
      <c r="A1" s="117" t="s">
        <v>22</v>
      </c>
      <c r="B1" s="117" t="s">
        <v>27</v>
      </c>
      <c r="C1" s="15" t="s">
        <v>41</v>
      </c>
      <c r="D1" s="15" t="s">
        <v>95</v>
      </c>
      <c r="E1" s="15" t="s">
        <v>47</v>
      </c>
      <c r="F1" s="15" t="s">
        <v>42</v>
      </c>
      <c r="G1" s="15" t="s">
        <v>64</v>
      </c>
    </row>
    <row r="2" spans="1:8" s="16" customFormat="1" ht="16.5" x14ac:dyDescent="0.3">
      <c r="A2" s="11">
        <v>1</v>
      </c>
      <c r="B2" s="11" t="s">
        <v>81</v>
      </c>
      <c r="C2" s="12">
        <v>0</v>
      </c>
      <c r="D2" s="12">
        <v>0</v>
      </c>
      <c r="E2" s="12">
        <v>363.76</v>
      </c>
      <c r="F2" s="12">
        <f>SUM(C2:E2)</f>
        <v>363.76</v>
      </c>
      <c r="G2" s="12">
        <f t="shared" ref="G2:G11" si="0">F2*10.764</f>
        <v>3915.5126399999995</v>
      </c>
    </row>
    <row r="3" spans="1:8" ht="15" customHeight="1" x14ac:dyDescent="0.3">
      <c r="A3" s="11">
        <v>2</v>
      </c>
      <c r="B3" s="11" t="s">
        <v>56</v>
      </c>
      <c r="C3" s="12">
        <v>201.62</v>
      </c>
      <c r="D3" s="12">
        <f>3.24+0.23</f>
        <v>3.47</v>
      </c>
      <c r="E3" s="12">
        <f>(9.45*8.8)+75.51</f>
        <v>158.67000000000002</v>
      </c>
      <c r="F3" s="12">
        <f t="shared" ref="F3:F11" si="1">SUM(C3:E3)</f>
        <v>363.76</v>
      </c>
      <c r="G3" s="12">
        <f t="shared" si="0"/>
        <v>3915.5126399999995</v>
      </c>
    </row>
    <row r="4" spans="1:8" ht="15" customHeight="1" x14ac:dyDescent="0.3">
      <c r="A4" s="11">
        <v>3</v>
      </c>
      <c r="B4" s="11" t="s">
        <v>94</v>
      </c>
      <c r="C4" s="12">
        <v>180.08</v>
      </c>
      <c r="D4" s="12">
        <f>3.24+0.23</f>
        <v>3.47</v>
      </c>
      <c r="E4" s="12">
        <f>9.45*8.8</f>
        <v>83.16</v>
      </c>
      <c r="F4" s="12">
        <f t="shared" si="1"/>
        <v>266.71000000000004</v>
      </c>
      <c r="G4" s="12">
        <f t="shared" si="0"/>
        <v>2870.8664400000002</v>
      </c>
      <c r="H4" s="18"/>
    </row>
    <row r="5" spans="1:8" ht="15" customHeight="1" x14ac:dyDescent="0.3">
      <c r="A5" s="11">
        <v>4</v>
      </c>
      <c r="B5" s="11" t="s">
        <v>50</v>
      </c>
      <c r="C5" s="12">
        <v>277.13</v>
      </c>
      <c r="D5" s="12">
        <f>3.24+0.23</f>
        <v>3.47</v>
      </c>
      <c r="E5" s="12">
        <f>9.45*8.8</f>
        <v>83.16</v>
      </c>
      <c r="F5" s="12">
        <f t="shared" si="1"/>
        <v>363.76</v>
      </c>
      <c r="G5" s="12">
        <f t="shared" si="0"/>
        <v>3915.5126399999995</v>
      </c>
    </row>
    <row r="6" spans="1:8" ht="15" customHeight="1" x14ac:dyDescent="0.3">
      <c r="A6" s="11">
        <v>5</v>
      </c>
      <c r="B6" s="11" t="s">
        <v>51</v>
      </c>
      <c r="C6" s="12">
        <v>264.08999999999997</v>
      </c>
      <c r="D6" s="12">
        <f>3.24+0.23</f>
        <v>3.47</v>
      </c>
      <c r="E6" s="12">
        <f>9.45*8.8</f>
        <v>83.16</v>
      </c>
      <c r="F6" s="12">
        <f t="shared" si="1"/>
        <v>350.72</v>
      </c>
      <c r="G6" s="12">
        <f t="shared" si="0"/>
        <v>3775.1500799999999</v>
      </c>
    </row>
    <row r="7" spans="1:8" ht="15" customHeight="1" x14ac:dyDescent="0.3">
      <c r="A7" s="11">
        <v>6</v>
      </c>
      <c r="B7" s="11" t="s">
        <v>52</v>
      </c>
      <c r="C7" s="12">
        <v>338.18</v>
      </c>
      <c r="D7" s="12">
        <f t="shared" ref="D7:D10" si="2">3.24+0.23</f>
        <v>3.47</v>
      </c>
      <c r="E7" s="12">
        <v>0</v>
      </c>
      <c r="F7" s="12">
        <f t="shared" si="1"/>
        <v>341.65000000000003</v>
      </c>
      <c r="G7" s="12">
        <f t="shared" si="0"/>
        <v>3677.5206000000003</v>
      </c>
    </row>
    <row r="8" spans="1:8" ht="15" customHeight="1" x14ac:dyDescent="0.3">
      <c r="A8" s="11">
        <v>7</v>
      </c>
      <c r="B8" s="11" t="s">
        <v>53</v>
      </c>
      <c r="C8" s="12">
        <v>338.18</v>
      </c>
      <c r="D8" s="12">
        <f t="shared" si="2"/>
        <v>3.47</v>
      </c>
      <c r="E8" s="12">
        <v>0</v>
      </c>
      <c r="F8" s="12">
        <f t="shared" si="1"/>
        <v>341.65000000000003</v>
      </c>
      <c r="G8" s="12">
        <f t="shared" si="0"/>
        <v>3677.5206000000003</v>
      </c>
    </row>
    <row r="9" spans="1:8" ht="15" customHeight="1" x14ac:dyDescent="0.3">
      <c r="A9" s="11">
        <v>8</v>
      </c>
      <c r="B9" s="11" t="s">
        <v>54</v>
      </c>
      <c r="C9" s="12">
        <v>338.18</v>
      </c>
      <c r="D9" s="12">
        <f t="shared" si="2"/>
        <v>3.47</v>
      </c>
      <c r="E9" s="12">
        <v>0</v>
      </c>
      <c r="F9" s="12">
        <f t="shared" si="1"/>
        <v>341.65000000000003</v>
      </c>
      <c r="G9" s="12">
        <f t="shared" si="0"/>
        <v>3677.5206000000003</v>
      </c>
    </row>
    <row r="10" spans="1:8" ht="15" customHeight="1" x14ac:dyDescent="0.3">
      <c r="A10" s="11">
        <v>9</v>
      </c>
      <c r="B10" s="11" t="s">
        <v>55</v>
      </c>
      <c r="C10" s="12">
        <v>338.18</v>
      </c>
      <c r="D10" s="12">
        <f t="shared" si="2"/>
        <v>3.47</v>
      </c>
      <c r="E10" s="12">
        <v>0</v>
      </c>
      <c r="F10" s="12">
        <f t="shared" si="1"/>
        <v>341.65000000000003</v>
      </c>
      <c r="G10" s="12">
        <f t="shared" si="0"/>
        <v>3677.5206000000003</v>
      </c>
    </row>
    <row r="11" spans="1:8" ht="15" customHeight="1" x14ac:dyDescent="0.3">
      <c r="A11" s="11">
        <v>10</v>
      </c>
      <c r="B11" s="11" t="s">
        <v>82</v>
      </c>
      <c r="C11" s="12">
        <v>0</v>
      </c>
      <c r="D11" s="12">
        <v>26.85</v>
      </c>
      <c r="E11" s="12">
        <v>0</v>
      </c>
      <c r="F11" s="12">
        <f t="shared" si="1"/>
        <v>26.85</v>
      </c>
      <c r="G11" s="12">
        <f t="shared" si="0"/>
        <v>289.01339999999999</v>
      </c>
    </row>
    <row r="12" spans="1:8" ht="16.5" customHeight="1" x14ac:dyDescent="0.3">
      <c r="A12" s="133" t="s">
        <v>25</v>
      </c>
      <c r="B12" s="133"/>
      <c r="C12" s="19">
        <f>SUM(C2:C11)</f>
        <v>2275.6400000000003</v>
      </c>
      <c r="D12" s="19">
        <f t="shared" ref="D12:G12" si="3">SUM(D2:D11)</f>
        <v>54.61</v>
      </c>
      <c r="E12" s="19">
        <f t="shared" si="3"/>
        <v>771.91</v>
      </c>
      <c r="F12" s="19">
        <f t="shared" si="3"/>
        <v>3102.1600000000003</v>
      </c>
      <c r="G12" s="19">
        <f t="shared" si="3"/>
        <v>33391.650240000003</v>
      </c>
      <c r="H12" s="18"/>
    </row>
    <row r="13" spans="1:8" ht="16.5" customHeight="1" x14ac:dyDescent="0.3">
      <c r="A13" s="130" t="s">
        <v>96</v>
      </c>
      <c r="B13" s="131"/>
      <c r="C13" s="131"/>
      <c r="D13" s="131"/>
      <c r="E13" s="131"/>
      <c r="F13" s="132"/>
      <c r="G13" s="19">
        <v>12</v>
      </c>
      <c r="H13" s="18"/>
    </row>
    <row r="14" spans="1:8" ht="15" customHeight="1" x14ac:dyDescent="0.3">
      <c r="F14" s="18">
        <v>30000</v>
      </c>
      <c r="G14" s="38"/>
      <c r="H14" s="18"/>
    </row>
    <row r="15" spans="1:8" ht="15" customHeight="1" x14ac:dyDescent="0.3">
      <c r="F15" s="18">
        <f>F12*F14</f>
        <v>93064800.000000015</v>
      </c>
      <c r="G15" s="38"/>
      <c r="H15" s="28"/>
    </row>
    <row r="16" spans="1:8" ht="15" customHeight="1" x14ac:dyDescent="0.3">
      <c r="F16" s="18">
        <f>F15*10%</f>
        <v>9306480.0000000019</v>
      </c>
      <c r="G16" s="38"/>
      <c r="H16" s="28"/>
    </row>
    <row r="17" spans="6:8" ht="15" customHeight="1" x14ac:dyDescent="0.3">
      <c r="F17" s="18">
        <f>G13*500000</f>
        <v>6000000</v>
      </c>
      <c r="G17" s="38"/>
      <c r="H17" s="28"/>
    </row>
    <row r="18" spans="6:8" ht="15" customHeight="1" x14ac:dyDescent="0.3">
      <c r="F18" s="18">
        <f>F15+F16+F17</f>
        <v>108371280.00000001</v>
      </c>
      <c r="G18" s="18"/>
      <c r="H18" s="28"/>
    </row>
    <row r="19" spans="6:8" ht="15" customHeight="1" x14ac:dyDescent="0.3">
      <c r="F19" s="17"/>
    </row>
    <row r="20" spans="6:8" ht="15" customHeight="1" x14ac:dyDescent="0.3">
      <c r="F20" s="18"/>
      <c r="G20" s="38"/>
      <c r="H20" s="38"/>
    </row>
    <row r="21" spans="6:8" ht="15" customHeight="1" x14ac:dyDescent="0.3">
      <c r="G21" s="18"/>
    </row>
    <row r="22" spans="6:8" ht="15" customHeight="1" x14ac:dyDescent="0.3">
      <c r="G22" s="18"/>
    </row>
    <row r="23" spans="6:8" ht="15" customHeight="1" x14ac:dyDescent="0.3">
      <c r="G23" s="18"/>
    </row>
    <row r="24" spans="6:8" ht="15" customHeight="1" x14ac:dyDescent="0.3">
      <c r="G24" s="18"/>
    </row>
    <row r="25" spans="6:8" ht="15" customHeight="1" x14ac:dyDescent="0.3">
      <c r="G25" s="18"/>
    </row>
    <row r="26" spans="6:8" ht="15" customHeight="1" x14ac:dyDescent="0.3">
      <c r="G26" s="18"/>
    </row>
  </sheetData>
  <mergeCells count="2">
    <mergeCell ref="A13:F13"/>
    <mergeCell ref="A12:B12"/>
  </mergeCells>
  <phoneticPr fontId="16" type="noConversion"/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065E-0B11-4424-A23E-638B205993D3}">
  <sheetPr filterMode="1"/>
  <dimension ref="A1:J42"/>
  <sheetViews>
    <sheetView zoomScaleNormal="100" workbookViewId="0">
      <pane ySplit="1" topLeftCell="A2" activePane="bottomLeft" state="frozen"/>
      <selection activeCell="A54" sqref="A54:E360"/>
      <selection pane="bottomLeft" sqref="A1:F31"/>
    </sheetView>
  </sheetViews>
  <sheetFormatPr defaultRowHeight="16.5" x14ac:dyDescent="0.2"/>
  <cols>
    <col min="1" max="1" width="4.125" style="91" customWidth="1"/>
    <col min="2" max="2" width="14.5" style="91" bestFit="1" customWidth="1"/>
    <col min="3" max="3" width="10.625" style="91" bestFit="1" customWidth="1"/>
    <col min="4" max="4" width="9.75" style="91" bestFit="1" customWidth="1"/>
    <col min="5" max="5" width="18.625" style="91" bestFit="1" customWidth="1"/>
    <col min="6" max="6" width="15.75" style="91" bestFit="1" customWidth="1"/>
    <col min="7" max="7" width="17.875" style="91" bestFit="1" customWidth="1"/>
    <col min="8" max="8" width="21.625" style="41" bestFit="1" customWidth="1"/>
    <col min="9" max="9" width="17.75" style="41" bestFit="1" customWidth="1"/>
    <col min="10" max="10" width="21.25" style="41" bestFit="1" customWidth="1"/>
    <col min="11" max="244" width="9" style="91"/>
    <col min="245" max="245" width="9.125" style="91" customWidth="1"/>
    <col min="246" max="246" width="13.75" style="91" bestFit="1" customWidth="1"/>
    <col min="247" max="247" width="7.5" style="91" bestFit="1" customWidth="1"/>
    <col min="248" max="248" width="23.875" style="91" customWidth="1"/>
    <col min="249" max="249" width="9.625" style="91" customWidth="1"/>
    <col min="250" max="250" width="11.625" style="91" customWidth="1"/>
    <col min="251" max="252" width="15" style="91" customWidth="1"/>
    <col min="253" max="253" width="19" style="91" bestFit="1" customWidth="1"/>
    <col min="254" max="254" width="12.125" style="91" customWidth="1"/>
    <col min="255" max="255" width="10.125" style="91" bestFit="1" customWidth="1"/>
    <col min="256" max="256" width="27" style="91" bestFit="1" customWidth="1"/>
    <col min="257" max="257" width="0" style="91" hidden="1" customWidth="1"/>
    <col min="258" max="258" width="10.75" style="91" bestFit="1" customWidth="1"/>
    <col min="259" max="259" width="13.25" style="91" customWidth="1"/>
    <col min="260" max="260" width="15.375" style="91" bestFit="1" customWidth="1"/>
    <col min="261" max="261" width="16.875" style="91" bestFit="1" customWidth="1"/>
    <col min="262" max="262" width="15.375" style="91" bestFit="1" customWidth="1"/>
    <col min="263" max="263" width="15.375" style="91" customWidth="1"/>
    <col min="264" max="264" width="11.625" style="91" bestFit="1" customWidth="1"/>
    <col min="265" max="500" width="9" style="91"/>
    <col min="501" max="501" width="9.125" style="91" customWidth="1"/>
    <col min="502" max="502" width="13.75" style="91" bestFit="1" customWidth="1"/>
    <col min="503" max="503" width="7.5" style="91" bestFit="1" customWidth="1"/>
    <col min="504" max="504" width="23.875" style="91" customWidth="1"/>
    <col min="505" max="505" width="9.625" style="91" customWidth="1"/>
    <col min="506" max="506" width="11.625" style="91" customWidth="1"/>
    <col min="507" max="508" width="15" style="91" customWidth="1"/>
    <col min="509" max="509" width="19" style="91" bestFit="1" customWidth="1"/>
    <col min="510" max="510" width="12.125" style="91" customWidth="1"/>
    <col min="511" max="511" width="10.125" style="91" bestFit="1" customWidth="1"/>
    <col min="512" max="512" width="27" style="91" bestFit="1" customWidth="1"/>
    <col min="513" max="513" width="0" style="91" hidden="1" customWidth="1"/>
    <col min="514" max="514" width="10.75" style="91" bestFit="1" customWidth="1"/>
    <col min="515" max="515" width="13.25" style="91" customWidth="1"/>
    <col min="516" max="516" width="15.375" style="91" bestFit="1" customWidth="1"/>
    <col min="517" max="517" width="16.875" style="91" bestFit="1" customWidth="1"/>
    <col min="518" max="518" width="15.375" style="91" bestFit="1" customWidth="1"/>
    <col min="519" max="519" width="15.375" style="91" customWidth="1"/>
    <col min="520" max="520" width="11.625" style="91" bestFit="1" customWidth="1"/>
    <col min="521" max="756" width="9" style="91"/>
    <col min="757" max="757" width="9.125" style="91" customWidth="1"/>
    <col min="758" max="758" width="13.75" style="91" bestFit="1" customWidth="1"/>
    <col min="759" max="759" width="7.5" style="91" bestFit="1" customWidth="1"/>
    <col min="760" max="760" width="23.875" style="91" customWidth="1"/>
    <col min="761" max="761" width="9.625" style="91" customWidth="1"/>
    <col min="762" max="762" width="11.625" style="91" customWidth="1"/>
    <col min="763" max="764" width="15" style="91" customWidth="1"/>
    <col min="765" max="765" width="19" style="91" bestFit="1" customWidth="1"/>
    <col min="766" max="766" width="12.125" style="91" customWidth="1"/>
    <col min="767" max="767" width="10.125" style="91" bestFit="1" customWidth="1"/>
    <col min="768" max="768" width="27" style="91" bestFit="1" customWidth="1"/>
    <col min="769" max="769" width="0" style="91" hidden="1" customWidth="1"/>
    <col min="770" max="770" width="10.75" style="91" bestFit="1" customWidth="1"/>
    <col min="771" max="771" width="13.25" style="91" customWidth="1"/>
    <col min="772" max="772" width="15.375" style="91" bestFit="1" customWidth="1"/>
    <col min="773" max="773" width="16.875" style="91" bestFit="1" customWidth="1"/>
    <col min="774" max="774" width="15.375" style="91" bestFit="1" customWidth="1"/>
    <col min="775" max="775" width="15.375" style="91" customWidth="1"/>
    <col min="776" max="776" width="11.625" style="91" bestFit="1" customWidth="1"/>
    <col min="777" max="1012" width="9" style="91"/>
    <col min="1013" max="1013" width="9.125" style="91" customWidth="1"/>
    <col min="1014" max="1014" width="13.75" style="91" bestFit="1" customWidth="1"/>
    <col min="1015" max="1015" width="7.5" style="91" bestFit="1" customWidth="1"/>
    <col min="1016" max="1016" width="23.875" style="91" customWidth="1"/>
    <col min="1017" max="1017" width="9.625" style="91" customWidth="1"/>
    <col min="1018" max="1018" width="11.625" style="91" customWidth="1"/>
    <col min="1019" max="1020" width="15" style="91" customWidth="1"/>
    <col min="1021" max="1021" width="19" style="91" bestFit="1" customWidth="1"/>
    <col min="1022" max="1022" width="12.125" style="91" customWidth="1"/>
    <col min="1023" max="1023" width="10.125" style="91" bestFit="1" customWidth="1"/>
    <col min="1024" max="1024" width="27" style="91" bestFit="1" customWidth="1"/>
    <col min="1025" max="1025" width="0" style="91" hidden="1" customWidth="1"/>
    <col min="1026" max="1026" width="10.75" style="91" bestFit="1" customWidth="1"/>
    <col min="1027" max="1027" width="13.25" style="91" customWidth="1"/>
    <col min="1028" max="1028" width="15.375" style="91" bestFit="1" customWidth="1"/>
    <col min="1029" max="1029" width="16.875" style="91" bestFit="1" customWidth="1"/>
    <col min="1030" max="1030" width="15.375" style="91" bestFit="1" customWidth="1"/>
    <col min="1031" max="1031" width="15.375" style="91" customWidth="1"/>
    <col min="1032" max="1032" width="11.625" style="91" bestFit="1" customWidth="1"/>
    <col min="1033" max="1268" width="9" style="91"/>
    <col min="1269" max="1269" width="9.125" style="91" customWidth="1"/>
    <col min="1270" max="1270" width="13.75" style="91" bestFit="1" customWidth="1"/>
    <col min="1271" max="1271" width="7.5" style="91" bestFit="1" customWidth="1"/>
    <col min="1272" max="1272" width="23.875" style="91" customWidth="1"/>
    <col min="1273" max="1273" width="9.625" style="91" customWidth="1"/>
    <col min="1274" max="1274" width="11.625" style="91" customWidth="1"/>
    <col min="1275" max="1276" width="15" style="91" customWidth="1"/>
    <col min="1277" max="1277" width="19" style="91" bestFit="1" customWidth="1"/>
    <col min="1278" max="1278" width="12.125" style="91" customWidth="1"/>
    <col min="1279" max="1279" width="10.125" style="91" bestFit="1" customWidth="1"/>
    <col min="1280" max="1280" width="27" style="91" bestFit="1" customWidth="1"/>
    <col min="1281" max="1281" width="0" style="91" hidden="1" customWidth="1"/>
    <col min="1282" max="1282" width="10.75" style="91" bestFit="1" customWidth="1"/>
    <col min="1283" max="1283" width="13.25" style="91" customWidth="1"/>
    <col min="1284" max="1284" width="15.375" style="91" bestFit="1" customWidth="1"/>
    <col min="1285" max="1285" width="16.875" style="91" bestFit="1" customWidth="1"/>
    <col min="1286" max="1286" width="15.375" style="91" bestFit="1" customWidth="1"/>
    <col min="1287" max="1287" width="15.375" style="91" customWidth="1"/>
    <col min="1288" max="1288" width="11.625" style="91" bestFit="1" customWidth="1"/>
    <col min="1289" max="1524" width="9" style="91"/>
    <col min="1525" max="1525" width="9.125" style="91" customWidth="1"/>
    <col min="1526" max="1526" width="13.75" style="91" bestFit="1" customWidth="1"/>
    <col min="1527" max="1527" width="7.5" style="91" bestFit="1" customWidth="1"/>
    <col min="1528" max="1528" width="23.875" style="91" customWidth="1"/>
    <col min="1529" max="1529" width="9.625" style="91" customWidth="1"/>
    <col min="1530" max="1530" width="11.625" style="91" customWidth="1"/>
    <col min="1531" max="1532" width="15" style="91" customWidth="1"/>
    <col min="1533" max="1533" width="19" style="91" bestFit="1" customWidth="1"/>
    <col min="1534" max="1534" width="12.125" style="91" customWidth="1"/>
    <col min="1535" max="1535" width="10.125" style="91" bestFit="1" customWidth="1"/>
    <col min="1536" max="1536" width="27" style="91" bestFit="1" customWidth="1"/>
    <col min="1537" max="1537" width="0" style="91" hidden="1" customWidth="1"/>
    <col min="1538" max="1538" width="10.75" style="91" bestFit="1" customWidth="1"/>
    <col min="1539" max="1539" width="13.25" style="91" customWidth="1"/>
    <col min="1540" max="1540" width="15.375" style="91" bestFit="1" customWidth="1"/>
    <col min="1541" max="1541" width="16.875" style="91" bestFit="1" customWidth="1"/>
    <col min="1542" max="1542" width="15.375" style="91" bestFit="1" customWidth="1"/>
    <col min="1543" max="1543" width="15.375" style="91" customWidth="1"/>
    <col min="1544" max="1544" width="11.625" style="91" bestFit="1" customWidth="1"/>
    <col min="1545" max="1780" width="9" style="91"/>
    <col min="1781" max="1781" width="9.125" style="91" customWidth="1"/>
    <col min="1782" max="1782" width="13.75" style="91" bestFit="1" customWidth="1"/>
    <col min="1783" max="1783" width="7.5" style="91" bestFit="1" customWidth="1"/>
    <col min="1784" max="1784" width="23.875" style="91" customWidth="1"/>
    <col min="1785" max="1785" width="9.625" style="91" customWidth="1"/>
    <col min="1786" max="1786" width="11.625" style="91" customWidth="1"/>
    <col min="1787" max="1788" width="15" style="91" customWidth="1"/>
    <col min="1789" max="1789" width="19" style="91" bestFit="1" customWidth="1"/>
    <col min="1790" max="1790" width="12.125" style="91" customWidth="1"/>
    <col min="1791" max="1791" width="10.125" style="91" bestFit="1" customWidth="1"/>
    <col min="1792" max="1792" width="27" style="91" bestFit="1" customWidth="1"/>
    <col min="1793" max="1793" width="0" style="91" hidden="1" customWidth="1"/>
    <col min="1794" max="1794" width="10.75" style="91" bestFit="1" customWidth="1"/>
    <col min="1795" max="1795" width="13.25" style="91" customWidth="1"/>
    <col min="1796" max="1796" width="15.375" style="91" bestFit="1" customWidth="1"/>
    <col min="1797" max="1797" width="16.875" style="91" bestFit="1" customWidth="1"/>
    <col min="1798" max="1798" width="15.375" style="91" bestFit="1" customWidth="1"/>
    <col min="1799" max="1799" width="15.375" style="91" customWidth="1"/>
    <col min="1800" max="1800" width="11.625" style="91" bestFit="1" customWidth="1"/>
    <col min="1801" max="2036" width="9" style="91"/>
    <col min="2037" max="2037" width="9.125" style="91" customWidth="1"/>
    <col min="2038" max="2038" width="13.75" style="91" bestFit="1" customWidth="1"/>
    <col min="2039" max="2039" width="7.5" style="91" bestFit="1" customWidth="1"/>
    <col min="2040" max="2040" width="23.875" style="91" customWidth="1"/>
    <col min="2041" max="2041" width="9.625" style="91" customWidth="1"/>
    <col min="2042" max="2042" width="11.625" style="91" customWidth="1"/>
    <col min="2043" max="2044" width="15" style="91" customWidth="1"/>
    <col min="2045" max="2045" width="19" style="91" bestFit="1" customWidth="1"/>
    <col min="2046" max="2046" width="12.125" style="91" customWidth="1"/>
    <col min="2047" max="2047" width="10.125" style="91" bestFit="1" customWidth="1"/>
    <col min="2048" max="2048" width="27" style="91" bestFit="1" customWidth="1"/>
    <col min="2049" max="2049" width="0" style="91" hidden="1" customWidth="1"/>
    <col min="2050" max="2050" width="10.75" style="91" bestFit="1" customWidth="1"/>
    <col min="2051" max="2051" width="13.25" style="91" customWidth="1"/>
    <col min="2052" max="2052" width="15.375" style="91" bestFit="1" customWidth="1"/>
    <col min="2053" max="2053" width="16.875" style="91" bestFit="1" customWidth="1"/>
    <col min="2054" max="2054" width="15.375" style="91" bestFit="1" customWidth="1"/>
    <col min="2055" max="2055" width="15.375" style="91" customWidth="1"/>
    <col min="2056" max="2056" width="11.625" style="91" bestFit="1" customWidth="1"/>
    <col min="2057" max="2292" width="9" style="91"/>
    <col min="2293" max="2293" width="9.125" style="91" customWidth="1"/>
    <col min="2294" max="2294" width="13.75" style="91" bestFit="1" customWidth="1"/>
    <col min="2295" max="2295" width="7.5" style="91" bestFit="1" customWidth="1"/>
    <col min="2296" max="2296" width="23.875" style="91" customWidth="1"/>
    <col min="2297" max="2297" width="9.625" style="91" customWidth="1"/>
    <col min="2298" max="2298" width="11.625" style="91" customWidth="1"/>
    <col min="2299" max="2300" width="15" style="91" customWidth="1"/>
    <col min="2301" max="2301" width="19" style="91" bestFit="1" customWidth="1"/>
    <col min="2302" max="2302" width="12.125" style="91" customWidth="1"/>
    <col min="2303" max="2303" width="10.125" style="91" bestFit="1" customWidth="1"/>
    <col min="2304" max="2304" width="27" style="91" bestFit="1" customWidth="1"/>
    <col min="2305" max="2305" width="0" style="91" hidden="1" customWidth="1"/>
    <col min="2306" max="2306" width="10.75" style="91" bestFit="1" customWidth="1"/>
    <col min="2307" max="2307" width="13.25" style="91" customWidth="1"/>
    <col min="2308" max="2308" width="15.375" style="91" bestFit="1" customWidth="1"/>
    <col min="2309" max="2309" width="16.875" style="91" bestFit="1" customWidth="1"/>
    <col min="2310" max="2310" width="15.375" style="91" bestFit="1" customWidth="1"/>
    <col min="2311" max="2311" width="15.375" style="91" customWidth="1"/>
    <col min="2312" max="2312" width="11.625" style="91" bestFit="1" customWidth="1"/>
    <col min="2313" max="2548" width="9" style="91"/>
    <col min="2549" max="2549" width="9.125" style="91" customWidth="1"/>
    <col min="2550" max="2550" width="13.75" style="91" bestFit="1" customWidth="1"/>
    <col min="2551" max="2551" width="7.5" style="91" bestFit="1" customWidth="1"/>
    <col min="2552" max="2552" width="23.875" style="91" customWidth="1"/>
    <col min="2553" max="2553" width="9.625" style="91" customWidth="1"/>
    <col min="2554" max="2554" width="11.625" style="91" customWidth="1"/>
    <col min="2555" max="2556" width="15" style="91" customWidth="1"/>
    <col min="2557" max="2557" width="19" style="91" bestFit="1" customWidth="1"/>
    <col min="2558" max="2558" width="12.125" style="91" customWidth="1"/>
    <col min="2559" max="2559" width="10.125" style="91" bestFit="1" customWidth="1"/>
    <col min="2560" max="2560" width="27" style="91" bestFit="1" customWidth="1"/>
    <col min="2561" max="2561" width="0" style="91" hidden="1" customWidth="1"/>
    <col min="2562" max="2562" width="10.75" style="91" bestFit="1" customWidth="1"/>
    <col min="2563" max="2563" width="13.25" style="91" customWidth="1"/>
    <col min="2564" max="2564" width="15.375" style="91" bestFit="1" customWidth="1"/>
    <col min="2565" max="2565" width="16.875" style="91" bestFit="1" customWidth="1"/>
    <col min="2566" max="2566" width="15.375" style="91" bestFit="1" customWidth="1"/>
    <col min="2567" max="2567" width="15.375" style="91" customWidth="1"/>
    <col min="2568" max="2568" width="11.625" style="91" bestFit="1" customWidth="1"/>
    <col min="2569" max="2804" width="9" style="91"/>
    <col min="2805" max="2805" width="9.125" style="91" customWidth="1"/>
    <col min="2806" max="2806" width="13.75" style="91" bestFit="1" customWidth="1"/>
    <col min="2807" max="2807" width="7.5" style="91" bestFit="1" customWidth="1"/>
    <col min="2808" max="2808" width="23.875" style="91" customWidth="1"/>
    <col min="2809" max="2809" width="9.625" style="91" customWidth="1"/>
    <col min="2810" max="2810" width="11.625" style="91" customWidth="1"/>
    <col min="2811" max="2812" width="15" style="91" customWidth="1"/>
    <col min="2813" max="2813" width="19" style="91" bestFit="1" customWidth="1"/>
    <col min="2814" max="2814" width="12.125" style="91" customWidth="1"/>
    <col min="2815" max="2815" width="10.125" style="91" bestFit="1" customWidth="1"/>
    <col min="2816" max="2816" width="27" style="91" bestFit="1" customWidth="1"/>
    <col min="2817" max="2817" width="0" style="91" hidden="1" customWidth="1"/>
    <col min="2818" max="2818" width="10.75" style="91" bestFit="1" customWidth="1"/>
    <col min="2819" max="2819" width="13.25" style="91" customWidth="1"/>
    <col min="2820" max="2820" width="15.375" style="91" bestFit="1" customWidth="1"/>
    <col min="2821" max="2821" width="16.875" style="91" bestFit="1" customWidth="1"/>
    <col min="2822" max="2822" width="15.375" style="91" bestFit="1" customWidth="1"/>
    <col min="2823" max="2823" width="15.375" style="91" customWidth="1"/>
    <col min="2824" max="2824" width="11.625" style="91" bestFit="1" customWidth="1"/>
    <col min="2825" max="3060" width="9" style="91"/>
    <col min="3061" max="3061" width="9.125" style="91" customWidth="1"/>
    <col min="3062" max="3062" width="13.75" style="91" bestFit="1" customWidth="1"/>
    <col min="3063" max="3063" width="7.5" style="91" bestFit="1" customWidth="1"/>
    <col min="3064" max="3064" width="23.875" style="91" customWidth="1"/>
    <col min="3065" max="3065" width="9.625" style="91" customWidth="1"/>
    <col min="3066" max="3066" width="11.625" style="91" customWidth="1"/>
    <col min="3067" max="3068" width="15" style="91" customWidth="1"/>
    <col min="3069" max="3069" width="19" style="91" bestFit="1" customWidth="1"/>
    <col min="3070" max="3070" width="12.125" style="91" customWidth="1"/>
    <col min="3071" max="3071" width="10.125" style="91" bestFit="1" customWidth="1"/>
    <col min="3072" max="3072" width="27" style="91" bestFit="1" customWidth="1"/>
    <col min="3073" max="3073" width="0" style="91" hidden="1" customWidth="1"/>
    <col min="3074" max="3074" width="10.75" style="91" bestFit="1" customWidth="1"/>
    <col min="3075" max="3075" width="13.25" style="91" customWidth="1"/>
    <col min="3076" max="3076" width="15.375" style="91" bestFit="1" customWidth="1"/>
    <col min="3077" max="3077" width="16.875" style="91" bestFit="1" customWidth="1"/>
    <col min="3078" max="3078" width="15.375" style="91" bestFit="1" customWidth="1"/>
    <col min="3079" max="3079" width="15.375" style="91" customWidth="1"/>
    <col min="3080" max="3080" width="11.625" style="91" bestFit="1" customWidth="1"/>
    <col min="3081" max="3316" width="9" style="91"/>
    <col min="3317" max="3317" width="9.125" style="91" customWidth="1"/>
    <col min="3318" max="3318" width="13.75" style="91" bestFit="1" customWidth="1"/>
    <col min="3319" max="3319" width="7.5" style="91" bestFit="1" customWidth="1"/>
    <col min="3320" max="3320" width="23.875" style="91" customWidth="1"/>
    <col min="3321" max="3321" width="9.625" style="91" customWidth="1"/>
    <col min="3322" max="3322" width="11.625" style="91" customWidth="1"/>
    <col min="3323" max="3324" width="15" style="91" customWidth="1"/>
    <col min="3325" max="3325" width="19" style="91" bestFit="1" customWidth="1"/>
    <col min="3326" max="3326" width="12.125" style="91" customWidth="1"/>
    <col min="3327" max="3327" width="10.125" style="91" bestFit="1" customWidth="1"/>
    <col min="3328" max="3328" width="27" style="91" bestFit="1" customWidth="1"/>
    <col min="3329" max="3329" width="0" style="91" hidden="1" customWidth="1"/>
    <col min="3330" max="3330" width="10.75" style="91" bestFit="1" customWidth="1"/>
    <col min="3331" max="3331" width="13.25" style="91" customWidth="1"/>
    <col min="3332" max="3332" width="15.375" style="91" bestFit="1" customWidth="1"/>
    <col min="3333" max="3333" width="16.875" style="91" bestFit="1" customWidth="1"/>
    <col min="3334" max="3334" width="15.375" style="91" bestFit="1" customWidth="1"/>
    <col min="3335" max="3335" width="15.375" style="91" customWidth="1"/>
    <col min="3336" max="3336" width="11.625" style="91" bestFit="1" customWidth="1"/>
    <col min="3337" max="3572" width="9" style="91"/>
    <col min="3573" max="3573" width="9.125" style="91" customWidth="1"/>
    <col min="3574" max="3574" width="13.75" style="91" bestFit="1" customWidth="1"/>
    <col min="3575" max="3575" width="7.5" style="91" bestFit="1" customWidth="1"/>
    <col min="3576" max="3576" width="23.875" style="91" customWidth="1"/>
    <col min="3577" max="3577" width="9.625" style="91" customWidth="1"/>
    <col min="3578" max="3578" width="11.625" style="91" customWidth="1"/>
    <col min="3579" max="3580" width="15" style="91" customWidth="1"/>
    <col min="3581" max="3581" width="19" style="91" bestFit="1" customWidth="1"/>
    <col min="3582" max="3582" width="12.125" style="91" customWidth="1"/>
    <col min="3583" max="3583" width="10.125" style="91" bestFit="1" customWidth="1"/>
    <col min="3584" max="3584" width="27" style="91" bestFit="1" customWidth="1"/>
    <col min="3585" max="3585" width="0" style="91" hidden="1" customWidth="1"/>
    <col min="3586" max="3586" width="10.75" style="91" bestFit="1" customWidth="1"/>
    <col min="3587" max="3587" width="13.25" style="91" customWidth="1"/>
    <col min="3588" max="3588" width="15.375" style="91" bestFit="1" customWidth="1"/>
    <col min="3589" max="3589" width="16.875" style="91" bestFit="1" customWidth="1"/>
    <col min="3590" max="3590" width="15.375" style="91" bestFit="1" customWidth="1"/>
    <col min="3591" max="3591" width="15.375" style="91" customWidth="1"/>
    <col min="3592" max="3592" width="11.625" style="91" bestFit="1" customWidth="1"/>
    <col min="3593" max="3828" width="9" style="91"/>
    <col min="3829" max="3829" width="9.125" style="91" customWidth="1"/>
    <col min="3830" max="3830" width="13.75" style="91" bestFit="1" customWidth="1"/>
    <col min="3831" max="3831" width="7.5" style="91" bestFit="1" customWidth="1"/>
    <col min="3832" max="3832" width="23.875" style="91" customWidth="1"/>
    <col min="3833" max="3833" width="9.625" style="91" customWidth="1"/>
    <col min="3834" max="3834" width="11.625" style="91" customWidth="1"/>
    <col min="3835" max="3836" width="15" style="91" customWidth="1"/>
    <col min="3837" max="3837" width="19" style="91" bestFit="1" customWidth="1"/>
    <col min="3838" max="3838" width="12.125" style="91" customWidth="1"/>
    <col min="3839" max="3839" width="10.125" style="91" bestFit="1" customWidth="1"/>
    <col min="3840" max="3840" width="27" style="91" bestFit="1" customWidth="1"/>
    <col min="3841" max="3841" width="0" style="91" hidden="1" customWidth="1"/>
    <col min="3842" max="3842" width="10.75" style="91" bestFit="1" customWidth="1"/>
    <col min="3843" max="3843" width="13.25" style="91" customWidth="1"/>
    <col min="3844" max="3844" width="15.375" style="91" bestFit="1" customWidth="1"/>
    <col min="3845" max="3845" width="16.875" style="91" bestFit="1" customWidth="1"/>
    <col min="3846" max="3846" width="15.375" style="91" bestFit="1" customWidth="1"/>
    <col min="3847" max="3847" width="15.375" style="91" customWidth="1"/>
    <col min="3848" max="3848" width="11.625" style="91" bestFit="1" customWidth="1"/>
    <col min="3849" max="4084" width="9" style="91"/>
    <col min="4085" max="4085" width="9.125" style="91" customWidth="1"/>
    <col min="4086" max="4086" width="13.75" style="91" bestFit="1" customWidth="1"/>
    <col min="4087" max="4087" width="7.5" style="91" bestFit="1" customWidth="1"/>
    <col min="4088" max="4088" width="23.875" style="91" customWidth="1"/>
    <col min="4089" max="4089" width="9.625" style="91" customWidth="1"/>
    <col min="4090" max="4090" width="11.625" style="91" customWidth="1"/>
    <col min="4091" max="4092" width="15" style="91" customWidth="1"/>
    <col min="4093" max="4093" width="19" style="91" bestFit="1" customWidth="1"/>
    <col min="4094" max="4094" width="12.125" style="91" customWidth="1"/>
    <col min="4095" max="4095" width="10.125" style="91" bestFit="1" customWidth="1"/>
    <col min="4096" max="4096" width="27" style="91" bestFit="1" customWidth="1"/>
    <col min="4097" max="4097" width="0" style="91" hidden="1" customWidth="1"/>
    <col min="4098" max="4098" width="10.75" style="91" bestFit="1" customWidth="1"/>
    <col min="4099" max="4099" width="13.25" style="91" customWidth="1"/>
    <col min="4100" max="4100" width="15.375" style="91" bestFit="1" customWidth="1"/>
    <col min="4101" max="4101" width="16.875" style="91" bestFit="1" customWidth="1"/>
    <col min="4102" max="4102" width="15.375" style="91" bestFit="1" customWidth="1"/>
    <col min="4103" max="4103" width="15.375" style="91" customWidth="1"/>
    <col min="4104" max="4104" width="11.625" style="91" bestFit="1" customWidth="1"/>
    <col min="4105" max="4340" width="9" style="91"/>
    <col min="4341" max="4341" width="9.125" style="91" customWidth="1"/>
    <col min="4342" max="4342" width="13.75" style="91" bestFit="1" customWidth="1"/>
    <col min="4343" max="4343" width="7.5" style="91" bestFit="1" customWidth="1"/>
    <col min="4344" max="4344" width="23.875" style="91" customWidth="1"/>
    <col min="4345" max="4345" width="9.625" style="91" customWidth="1"/>
    <col min="4346" max="4346" width="11.625" style="91" customWidth="1"/>
    <col min="4347" max="4348" width="15" style="91" customWidth="1"/>
    <col min="4349" max="4349" width="19" style="91" bestFit="1" customWidth="1"/>
    <col min="4350" max="4350" width="12.125" style="91" customWidth="1"/>
    <col min="4351" max="4351" width="10.125" style="91" bestFit="1" customWidth="1"/>
    <col min="4352" max="4352" width="27" style="91" bestFit="1" customWidth="1"/>
    <col min="4353" max="4353" width="0" style="91" hidden="1" customWidth="1"/>
    <col min="4354" max="4354" width="10.75" style="91" bestFit="1" customWidth="1"/>
    <col min="4355" max="4355" width="13.25" style="91" customWidth="1"/>
    <col min="4356" max="4356" width="15.375" style="91" bestFit="1" customWidth="1"/>
    <col min="4357" max="4357" width="16.875" style="91" bestFit="1" customWidth="1"/>
    <col min="4358" max="4358" width="15.375" style="91" bestFit="1" customWidth="1"/>
    <col min="4359" max="4359" width="15.375" style="91" customWidth="1"/>
    <col min="4360" max="4360" width="11.625" style="91" bestFit="1" customWidth="1"/>
    <col min="4361" max="4596" width="9" style="91"/>
    <col min="4597" max="4597" width="9.125" style="91" customWidth="1"/>
    <col min="4598" max="4598" width="13.75" style="91" bestFit="1" customWidth="1"/>
    <col min="4599" max="4599" width="7.5" style="91" bestFit="1" customWidth="1"/>
    <col min="4600" max="4600" width="23.875" style="91" customWidth="1"/>
    <col min="4601" max="4601" width="9.625" style="91" customWidth="1"/>
    <col min="4602" max="4602" width="11.625" style="91" customWidth="1"/>
    <col min="4603" max="4604" width="15" style="91" customWidth="1"/>
    <col min="4605" max="4605" width="19" style="91" bestFit="1" customWidth="1"/>
    <col min="4606" max="4606" width="12.125" style="91" customWidth="1"/>
    <col min="4607" max="4607" width="10.125" style="91" bestFit="1" customWidth="1"/>
    <col min="4608" max="4608" width="27" style="91" bestFit="1" customWidth="1"/>
    <col min="4609" max="4609" width="0" style="91" hidden="1" customWidth="1"/>
    <col min="4610" max="4610" width="10.75" style="91" bestFit="1" customWidth="1"/>
    <col min="4611" max="4611" width="13.25" style="91" customWidth="1"/>
    <col min="4612" max="4612" width="15.375" style="91" bestFit="1" customWidth="1"/>
    <col min="4613" max="4613" width="16.875" style="91" bestFit="1" customWidth="1"/>
    <col min="4614" max="4614" width="15.375" style="91" bestFit="1" customWidth="1"/>
    <col min="4615" max="4615" width="15.375" style="91" customWidth="1"/>
    <col min="4616" max="4616" width="11.625" style="91" bestFit="1" customWidth="1"/>
    <col min="4617" max="4852" width="9" style="91"/>
    <col min="4853" max="4853" width="9.125" style="91" customWidth="1"/>
    <col min="4854" max="4854" width="13.75" style="91" bestFit="1" customWidth="1"/>
    <col min="4855" max="4855" width="7.5" style="91" bestFit="1" customWidth="1"/>
    <col min="4856" max="4856" width="23.875" style="91" customWidth="1"/>
    <col min="4857" max="4857" width="9.625" style="91" customWidth="1"/>
    <col min="4858" max="4858" width="11.625" style="91" customWidth="1"/>
    <col min="4859" max="4860" width="15" style="91" customWidth="1"/>
    <col min="4861" max="4861" width="19" style="91" bestFit="1" customWidth="1"/>
    <col min="4862" max="4862" width="12.125" style="91" customWidth="1"/>
    <col min="4863" max="4863" width="10.125" style="91" bestFit="1" customWidth="1"/>
    <col min="4864" max="4864" width="27" style="91" bestFit="1" customWidth="1"/>
    <col min="4865" max="4865" width="0" style="91" hidden="1" customWidth="1"/>
    <col min="4866" max="4866" width="10.75" style="91" bestFit="1" customWidth="1"/>
    <col min="4867" max="4867" width="13.25" style="91" customWidth="1"/>
    <col min="4868" max="4868" width="15.375" style="91" bestFit="1" customWidth="1"/>
    <col min="4869" max="4869" width="16.875" style="91" bestFit="1" customWidth="1"/>
    <col min="4870" max="4870" width="15.375" style="91" bestFit="1" customWidth="1"/>
    <col min="4871" max="4871" width="15.375" style="91" customWidth="1"/>
    <col min="4872" max="4872" width="11.625" style="91" bestFit="1" customWidth="1"/>
    <col min="4873" max="5108" width="9" style="91"/>
    <col min="5109" max="5109" width="9.125" style="91" customWidth="1"/>
    <col min="5110" max="5110" width="13.75" style="91" bestFit="1" customWidth="1"/>
    <col min="5111" max="5111" width="7.5" style="91" bestFit="1" customWidth="1"/>
    <col min="5112" max="5112" width="23.875" style="91" customWidth="1"/>
    <col min="5113" max="5113" width="9.625" style="91" customWidth="1"/>
    <col min="5114" max="5114" width="11.625" style="91" customWidth="1"/>
    <col min="5115" max="5116" width="15" style="91" customWidth="1"/>
    <col min="5117" max="5117" width="19" style="91" bestFit="1" customWidth="1"/>
    <col min="5118" max="5118" width="12.125" style="91" customWidth="1"/>
    <col min="5119" max="5119" width="10.125" style="91" bestFit="1" customWidth="1"/>
    <col min="5120" max="5120" width="27" style="91" bestFit="1" customWidth="1"/>
    <col min="5121" max="5121" width="0" style="91" hidden="1" customWidth="1"/>
    <col min="5122" max="5122" width="10.75" style="91" bestFit="1" customWidth="1"/>
    <col min="5123" max="5123" width="13.25" style="91" customWidth="1"/>
    <col min="5124" max="5124" width="15.375" style="91" bestFit="1" customWidth="1"/>
    <col min="5125" max="5125" width="16.875" style="91" bestFit="1" customWidth="1"/>
    <col min="5126" max="5126" width="15.375" style="91" bestFit="1" customWidth="1"/>
    <col min="5127" max="5127" width="15.375" style="91" customWidth="1"/>
    <col min="5128" max="5128" width="11.625" style="91" bestFit="1" customWidth="1"/>
    <col min="5129" max="5364" width="9" style="91"/>
    <col min="5365" max="5365" width="9.125" style="91" customWidth="1"/>
    <col min="5366" max="5366" width="13.75" style="91" bestFit="1" customWidth="1"/>
    <col min="5367" max="5367" width="7.5" style="91" bestFit="1" customWidth="1"/>
    <col min="5368" max="5368" width="23.875" style="91" customWidth="1"/>
    <col min="5369" max="5369" width="9.625" style="91" customWidth="1"/>
    <col min="5370" max="5370" width="11.625" style="91" customWidth="1"/>
    <col min="5371" max="5372" width="15" style="91" customWidth="1"/>
    <col min="5373" max="5373" width="19" style="91" bestFit="1" customWidth="1"/>
    <col min="5374" max="5374" width="12.125" style="91" customWidth="1"/>
    <col min="5375" max="5375" width="10.125" style="91" bestFit="1" customWidth="1"/>
    <col min="5376" max="5376" width="27" style="91" bestFit="1" customWidth="1"/>
    <col min="5377" max="5377" width="0" style="91" hidden="1" customWidth="1"/>
    <col min="5378" max="5378" width="10.75" style="91" bestFit="1" customWidth="1"/>
    <col min="5379" max="5379" width="13.25" style="91" customWidth="1"/>
    <col min="5380" max="5380" width="15.375" style="91" bestFit="1" customWidth="1"/>
    <col min="5381" max="5381" width="16.875" style="91" bestFit="1" customWidth="1"/>
    <col min="5382" max="5382" width="15.375" style="91" bestFit="1" customWidth="1"/>
    <col min="5383" max="5383" width="15.375" style="91" customWidth="1"/>
    <col min="5384" max="5384" width="11.625" style="91" bestFit="1" customWidth="1"/>
    <col min="5385" max="5620" width="9" style="91"/>
    <col min="5621" max="5621" width="9.125" style="91" customWidth="1"/>
    <col min="5622" max="5622" width="13.75" style="91" bestFit="1" customWidth="1"/>
    <col min="5623" max="5623" width="7.5" style="91" bestFit="1" customWidth="1"/>
    <col min="5624" max="5624" width="23.875" style="91" customWidth="1"/>
    <col min="5625" max="5625" width="9.625" style="91" customWidth="1"/>
    <col min="5626" max="5626" width="11.625" style="91" customWidth="1"/>
    <col min="5627" max="5628" width="15" style="91" customWidth="1"/>
    <col min="5629" max="5629" width="19" style="91" bestFit="1" customWidth="1"/>
    <col min="5630" max="5630" width="12.125" style="91" customWidth="1"/>
    <col min="5631" max="5631" width="10.125" style="91" bestFit="1" customWidth="1"/>
    <col min="5632" max="5632" width="27" style="91" bestFit="1" customWidth="1"/>
    <col min="5633" max="5633" width="0" style="91" hidden="1" customWidth="1"/>
    <col min="5634" max="5634" width="10.75" style="91" bestFit="1" customWidth="1"/>
    <col min="5635" max="5635" width="13.25" style="91" customWidth="1"/>
    <col min="5636" max="5636" width="15.375" style="91" bestFit="1" customWidth="1"/>
    <col min="5637" max="5637" width="16.875" style="91" bestFit="1" customWidth="1"/>
    <col min="5638" max="5638" width="15.375" style="91" bestFit="1" customWidth="1"/>
    <col min="5639" max="5639" width="15.375" style="91" customWidth="1"/>
    <col min="5640" max="5640" width="11.625" style="91" bestFit="1" customWidth="1"/>
    <col min="5641" max="5876" width="9" style="91"/>
    <col min="5877" max="5877" width="9.125" style="91" customWidth="1"/>
    <col min="5878" max="5878" width="13.75" style="91" bestFit="1" customWidth="1"/>
    <col min="5879" max="5879" width="7.5" style="91" bestFit="1" customWidth="1"/>
    <col min="5880" max="5880" width="23.875" style="91" customWidth="1"/>
    <col min="5881" max="5881" width="9.625" style="91" customWidth="1"/>
    <col min="5882" max="5882" width="11.625" style="91" customWidth="1"/>
    <col min="5883" max="5884" width="15" style="91" customWidth="1"/>
    <col min="5885" max="5885" width="19" style="91" bestFit="1" customWidth="1"/>
    <col min="5886" max="5886" width="12.125" style="91" customWidth="1"/>
    <col min="5887" max="5887" width="10.125" style="91" bestFit="1" customWidth="1"/>
    <col min="5888" max="5888" width="27" style="91" bestFit="1" customWidth="1"/>
    <col min="5889" max="5889" width="0" style="91" hidden="1" customWidth="1"/>
    <col min="5890" max="5890" width="10.75" style="91" bestFit="1" customWidth="1"/>
    <col min="5891" max="5891" width="13.25" style="91" customWidth="1"/>
    <col min="5892" max="5892" width="15.375" style="91" bestFit="1" customWidth="1"/>
    <col min="5893" max="5893" width="16.875" style="91" bestFit="1" customWidth="1"/>
    <col min="5894" max="5894" width="15.375" style="91" bestFit="1" customWidth="1"/>
    <col min="5895" max="5895" width="15.375" style="91" customWidth="1"/>
    <col min="5896" max="5896" width="11.625" style="91" bestFit="1" customWidth="1"/>
    <col min="5897" max="6132" width="9" style="91"/>
    <col min="6133" max="6133" width="9.125" style="91" customWidth="1"/>
    <col min="6134" max="6134" width="13.75" style="91" bestFit="1" customWidth="1"/>
    <col min="6135" max="6135" width="7.5" style="91" bestFit="1" customWidth="1"/>
    <col min="6136" max="6136" width="23.875" style="91" customWidth="1"/>
    <col min="6137" max="6137" width="9.625" style="91" customWidth="1"/>
    <col min="6138" max="6138" width="11.625" style="91" customWidth="1"/>
    <col min="6139" max="6140" width="15" style="91" customWidth="1"/>
    <col min="6141" max="6141" width="19" style="91" bestFit="1" customWidth="1"/>
    <col min="6142" max="6142" width="12.125" style="91" customWidth="1"/>
    <col min="6143" max="6143" width="10.125" style="91" bestFit="1" customWidth="1"/>
    <col min="6144" max="6144" width="27" style="91" bestFit="1" customWidth="1"/>
    <col min="6145" max="6145" width="0" style="91" hidden="1" customWidth="1"/>
    <col min="6146" max="6146" width="10.75" style="91" bestFit="1" customWidth="1"/>
    <col min="6147" max="6147" width="13.25" style="91" customWidth="1"/>
    <col min="6148" max="6148" width="15.375" style="91" bestFit="1" customWidth="1"/>
    <col min="6149" max="6149" width="16.875" style="91" bestFit="1" customWidth="1"/>
    <col min="6150" max="6150" width="15.375" style="91" bestFit="1" customWidth="1"/>
    <col min="6151" max="6151" width="15.375" style="91" customWidth="1"/>
    <col min="6152" max="6152" width="11.625" style="91" bestFit="1" customWidth="1"/>
    <col min="6153" max="6388" width="9" style="91"/>
    <col min="6389" max="6389" width="9.125" style="91" customWidth="1"/>
    <col min="6390" max="6390" width="13.75" style="91" bestFit="1" customWidth="1"/>
    <col min="6391" max="6391" width="7.5" style="91" bestFit="1" customWidth="1"/>
    <col min="6392" max="6392" width="23.875" style="91" customWidth="1"/>
    <col min="6393" max="6393" width="9.625" style="91" customWidth="1"/>
    <col min="6394" max="6394" width="11.625" style="91" customWidth="1"/>
    <col min="6395" max="6396" width="15" style="91" customWidth="1"/>
    <col min="6397" max="6397" width="19" style="91" bestFit="1" customWidth="1"/>
    <col min="6398" max="6398" width="12.125" style="91" customWidth="1"/>
    <col min="6399" max="6399" width="10.125" style="91" bestFit="1" customWidth="1"/>
    <col min="6400" max="6400" width="27" style="91" bestFit="1" customWidth="1"/>
    <col min="6401" max="6401" width="0" style="91" hidden="1" customWidth="1"/>
    <col min="6402" max="6402" width="10.75" style="91" bestFit="1" customWidth="1"/>
    <col min="6403" max="6403" width="13.25" style="91" customWidth="1"/>
    <col min="6404" max="6404" width="15.375" style="91" bestFit="1" customWidth="1"/>
    <col min="6405" max="6405" width="16.875" style="91" bestFit="1" customWidth="1"/>
    <col min="6406" max="6406" width="15.375" style="91" bestFit="1" customWidth="1"/>
    <col min="6407" max="6407" width="15.375" style="91" customWidth="1"/>
    <col min="6408" max="6408" width="11.625" style="91" bestFit="1" customWidth="1"/>
    <col min="6409" max="6644" width="9" style="91"/>
    <col min="6645" max="6645" width="9.125" style="91" customWidth="1"/>
    <col min="6646" max="6646" width="13.75" style="91" bestFit="1" customWidth="1"/>
    <col min="6647" max="6647" width="7.5" style="91" bestFit="1" customWidth="1"/>
    <col min="6648" max="6648" width="23.875" style="91" customWidth="1"/>
    <col min="6649" max="6649" width="9.625" style="91" customWidth="1"/>
    <col min="6650" max="6650" width="11.625" style="91" customWidth="1"/>
    <col min="6651" max="6652" width="15" style="91" customWidth="1"/>
    <col min="6653" max="6653" width="19" style="91" bestFit="1" customWidth="1"/>
    <col min="6654" max="6654" width="12.125" style="91" customWidth="1"/>
    <col min="6655" max="6655" width="10.125" style="91" bestFit="1" customWidth="1"/>
    <col min="6656" max="6656" width="27" style="91" bestFit="1" customWidth="1"/>
    <col min="6657" max="6657" width="0" style="91" hidden="1" customWidth="1"/>
    <col min="6658" max="6658" width="10.75" style="91" bestFit="1" customWidth="1"/>
    <col min="6659" max="6659" width="13.25" style="91" customWidth="1"/>
    <col min="6660" max="6660" width="15.375" style="91" bestFit="1" customWidth="1"/>
    <col min="6661" max="6661" width="16.875" style="91" bestFit="1" customWidth="1"/>
    <col min="6662" max="6662" width="15.375" style="91" bestFit="1" customWidth="1"/>
    <col min="6663" max="6663" width="15.375" style="91" customWidth="1"/>
    <col min="6664" max="6664" width="11.625" style="91" bestFit="1" customWidth="1"/>
    <col min="6665" max="6900" width="9" style="91"/>
    <col min="6901" max="6901" width="9.125" style="91" customWidth="1"/>
    <col min="6902" max="6902" width="13.75" style="91" bestFit="1" customWidth="1"/>
    <col min="6903" max="6903" width="7.5" style="91" bestFit="1" customWidth="1"/>
    <col min="6904" max="6904" width="23.875" style="91" customWidth="1"/>
    <col min="6905" max="6905" width="9.625" style="91" customWidth="1"/>
    <col min="6906" max="6906" width="11.625" style="91" customWidth="1"/>
    <col min="6907" max="6908" width="15" style="91" customWidth="1"/>
    <col min="6909" max="6909" width="19" style="91" bestFit="1" customWidth="1"/>
    <col min="6910" max="6910" width="12.125" style="91" customWidth="1"/>
    <col min="6911" max="6911" width="10.125" style="91" bestFit="1" customWidth="1"/>
    <col min="6912" max="6912" width="27" style="91" bestFit="1" customWidth="1"/>
    <col min="6913" max="6913" width="0" style="91" hidden="1" customWidth="1"/>
    <col min="6914" max="6914" width="10.75" style="91" bestFit="1" customWidth="1"/>
    <col min="6915" max="6915" width="13.25" style="91" customWidth="1"/>
    <col min="6916" max="6916" width="15.375" style="91" bestFit="1" customWidth="1"/>
    <col min="6917" max="6917" width="16.875" style="91" bestFit="1" customWidth="1"/>
    <col min="6918" max="6918" width="15.375" style="91" bestFit="1" customWidth="1"/>
    <col min="6919" max="6919" width="15.375" style="91" customWidth="1"/>
    <col min="6920" max="6920" width="11.625" style="91" bestFit="1" customWidth="1"/>
    <col min="6921" max="7156" width="9" style="91"/>
    <col min="7157" max="7157" width="9.125" style="91" customWidth="1"/>
    <col min="7158" max="7158" width="13.75" style="91" bestFit="1" customWidth="1"/>
    <col min="7159" max="7159" width="7.5" style="91" bestFit="1" customWidth="1"/>
    <col min="7160" max="7160" width="23.875" style="91" customWidth="1"/>
    <col min="7161" max="7161" width="9.625" style="91" customWidth="1"/>
    <col min="7162" max="7162" width="11.625" style="91" customWidth="1"/>
    <col min="7163" max="7164" width="15" style="91" customWidth="1"/>
    <col min="7165" max="7165" width="19" style="91" bestFit="1" customWidth="1"/>
    <col min="7166" max="7166" width="12.125" style="91" customWidth="1"/>
    <col min="7167" max="7167" width="10.125" style="91" bestFit="1" customWidth="1"/>
    <col min="7168" max="7168" width="27" style="91" bestFit="1" customWidth="1"/>
    <col min="7169" max="7169" width="0" style="91" hidden="1" customWidth="1"/>
    <col min="7170" max="7170" width="10.75" style="91" bestFit="1" customWidth="1"/>
    <col min="7171" max="7171" width="13.25" style="91" customWidth="1"/>
    <col min="7172" max="7172" width="15.375" style="91" bestFit="1" customWidth="1"/>
    <col min="7173" max="7173" width="16.875" style="91" bestFit="1" customWidth="1"/>
    <col min="7174" max="7174" width="15.375" style="91" bestFit="1" customWidth="1"/>
    <col min="7175" max="7175" width="15.375" style="91" customWidth="1"/>
    <col min="7176" max="7176" width="11.625" style="91" bestFit="1" customWidth="1"/>
    <col min="7177" max="7412" width="9" style="91"/>
    <col min="7413" max="7413" width="9.125" style="91" customWidth="1"/>
    <col min="7414" max="7414" width="13.75" style="91" bestFit="1" customWidth="1"/>
    <col min="7415" max="7415" width="7.5" style="91" bestFit="1" customWidth="1"/>
    <col min="7416" max="7416" width="23.875" style="91" customWidth="1"/>
    <col min="7417" max="7417" width="9.625" style="91" customWidth="1"/>
    <col min="7418" max="7418" width="11.625" style="91" customWidth="1"/>
    <col min="7419" max="7420" width="15" style="91" customWidth="1"/>
    <col min="7421" max="7421" width="19" style="91" bestFit="1" customWidth="1"/>
    <col min="7422" max="7422" width="12.125" style="91" customWidth="1"/>
    <col min="7423" max="7423" width="10.125" style="91" bestFit="1" customWidth="1"/>
    <col min="7424" max="7424" width="27" style="91" bestFit="1" customWidth="1"/>
    <col min="7425" max="7425" width="0" style="91" hidden="1" customWidth="1"/>
    <col min="7426" max="7426" width="10.75" style="91" bestFit="1" customWidth="1"/>
    <col min="7427" max="7427" width="13.25" style="91" customWidth="1"/>
    <col min="7428" max="7428" width="15.375" style="91" bestFit="1" customWidth="1"/>
    <col min="7429" max="7429" width="16.875" style="91" bestFit="1" customWidth="1"/>
    <col min="7430" max="7430" width="15.375" style="91" bestFit="1" customWidth="1"/>
    <col min="7431" max="7431" width="15.375" style="91" customWidth="1"/>
    <col min="7432" max="7432" width="11.625" style="91" bestFit="1" customWidth="1"/>
    <col min="7433" max="7668" width="9" style="91"/>
    <col min="7669" max="7669" width="9.125" style="91" customWidth="1"/>
    <col min="7670" max="7670" width="13.75" style="91" bestFit="1" customWidth="1"/>
    <col min="7671" max="7671" width="7.5" style="91" bestFit="1" customWidth="1"/>
    <col min="7672" max="7672" width="23.875" style="91" customWidth="1"/>
    <col min="7673" max="7673" width="9.625" style="91" customWidth="1"/>
    <col min="7674" max="7674" width="11.625" style="91" customWidth="1"/>
    <col min="7675" max="7676" width="15" style="91" customWidth="1"/>
    <col min="7677" max="7677" width="19" style="91" bestFit="1" customWidth="1"/>
    <col min="7678" max="7678" width="12.125" style="91" customWidth="1"/>
    <col min="7679" max="7679" width="10.125" style="91" bestFit="1" customWidth="1"/>
    <col min="7680" max="7680" width="27" style="91" bestFit="1" customWidth="1"/>
    <col min="7681" max="7681" width="0" style="91" hidden="1" customWidth="1"/>
    <col min="7682" max="7682" width="10.75" style="91" bestFit="1" customWidth="1"/>
    <col min="7683" max="7683" width="13.25" style="91" customWidth="1"/>
    <col min="7684" max="7684" width="15.375" style="91" bestFit="1" customWidth="1"/>
    <col min="7685" max="7685" width="16.875" style="91" bestFit="1" customWidth="1"/>
    <col min="7686" max="7686" width="15.375" style="91" bestFit="1" customWidth="1"/>
    <col min="7687" max="7687" width="15.375" style="91" customWidth="1"/>
    <col min="7688" max="7688" width="11.625" style="91" bestFit="1" customWidth="1"/>
    <col min="7689" max="7924" width="9" style="91"/>
    <col min="7925" max="7925" width="9.125" style="91" customWidth="1"/>
    <col min="7926" max="7926" width="13.75" style="91" bestFit="1" customWidth="1"/>
    <col min="7927" max="7927" width="7.5" style="91" bestFit="1" customWidth="1"/>
    <col min="7928" max="7928" width="23.875" style="91" customWidth="1"/>
    <col min="7929" max="7929" width="9.625" style="91" customWidth="1"/>
    <col min="7930" max="7930" width="11.625" style="91" customWidth="1"/>
    <col min="7931" max="7932" width="15" style="91" customWidth="1"/>
    <col min="7933" max="7933" width="19" style="91" bestFit="1" customWidth="1"/>
    <col min="7934" max="7934" width="12.125" style="91" customWidth="1"/>
    <col min="7935" max="7935" width="10.125" style="91" bestFit="1" customWidth="1"/>
    <col min="7936" max="7936" width="27" style="91" bestFit="1" customWidth="1"/>
    <col min="7937" max="7937" width="0" style="91" hidden="1" customWidth="1"/>
    <col min="7938" max="7938" width="10.75" style="91" bestFit="1" customWidth="1"/>
    <col min="7939" max="7939" width="13.25" style="91" customWidth="1"/>
    <col min="7940" max="7940" width="15.375" style="91" bestFit="1" customWidth="1"/>
    <col min="7941" max="7941" width="16.875" style="91" bestFit="1" customWidth="1"/>
    <col min="7942" max="7942" width="15.375" style="91" bestFit="1" customWidth="1"/>
    <col min="7943" max="7943" width="15.375" style="91" customWidth="1"/>
    <col min="7944" max="7944" width="11.625" style="91" bestFit="1" customWidth="1"/>
    <col min="7945" max="8180" width="9" style="91"/>
    <col min="8181" max="8181" width="9.125" style="91" customWidth="1"/>
    <col min="8182" max="8182" width="13.75" style="91" bestFit="1" customWidth="1"/>
    <col min="8183" max="8183" width="7.5" style="91" bestFit="1" customWidth="1"/>
    <col min="8184" max="8184" width="23.875" style="91" customWidth="1"/>
    <col min="8185" max="8185" width="9.625" style="91" customWidth="1"/>
    <col min="8186" max="8186" width="11.625" style="91" customWidth="1"/>
    <col min="8187" max="8188" width="15" style="91" customWidth="1"/>
    <col min="8189" max="8189" width="19" style="91" bestFit="1" customWidth="1"/>
    <col min="8190" max="8190" width="12.125" style="91" customWidth="1"/>
    <col min="8191" max="8191" width="10.125" style="91" bestFit="1" customWidth="1"/>
    <col min="8192" max="8192" width="27" style="91" bestFit="1" customWidth="1"/>
    <col min="8193" max="8193" width="0" style="91" hidden="1" customWidth="1"/>
    <col min="8194" max="8194" width="10.75" style="91" bestFit="1" customWidth="1"/>
    <col min="8195" max="8195" width="13.25" style="91" customWidth="1"/>
    <col min="8196" max="8196" width="15.375" style="91" bestFit="1" customWidth="1"/>
    <col min="8197" max="8197" width="16.875" style="91" bestFit="1" customWidth="1"/>
    <col min="8198" max="8198" width="15.375" style="91" bestFit="1" customWidth="1"/>
    <col min="8199" max="8199" width="15.375" style="91" customWidth="1"/>
    <col min="8200" max="8200" width="11.625" style="91" bestFit="1" customWidth="1"/>
    <col min="8201" max="8436" width="9" style="91"/>
    <col min="8437" max="8437" width="9.125" style="91" customWidth="1"/>
    <col min="8438" max="8438" width="13.75" style="91" bestFit="1" customWidth="1"/>
    <col min="8439" max="8439" width="7.5" style="91" bestFit="1" customWidth="1"/>
    <col min="8440" max="8440" width="23.875" style="91" customWidth="1"/>
    <col min="8441" max="8441" width="9.625" style="91" customWidth="1"/>
    <col min="8442" max="8442" width="11.625" style="91" customWidth="1"/>
    <col min="8443" max="8444" width="15" style="91" customWidth="1"/>
    <col min="8445" max="8445" width="19" style="91" bestFit="1" customWidth="1"/>
    <col min="8446" max="8446" width="12.125" style="91" customWidth="1"/>
    <col min="8447" max="8447" width="10.125" style="91" bestFit="1" customWidth="1"/>
    <col min="8448" max="8448" width="27" style="91" bestFit="1" customWidth="1"/>
    <col min="8449" max="8449" width="0" style="91" hidden="1" customWidth="1"/>
    <col min="8450" max="8450" width="10.75" style="91" bestFit="1" customWidth="1"/>
    <col min="8451" max="8451" width="13.25" style="91" customWidth="1"/>
    <col min="8452" max="8452" width="15.375" style="91" bestFit="1" customWidth="1"/>
    <col min="8453" max="8453" width="16.875" style="91" bestFit="1" customWidth="1"/>
    <col min="8454" max="8454" width="15.375" style="91" bestFit="1" customWidth="1"/>
    <col min="8455" max="8455" width="15.375" style="91" customWidth="1"/>
    <col min="8456" max="8456" width="11.625" style="91" bestFit="1" customWidth="1"/>
    <col min="8457" max="8692" width="9" style="91"/>
    <col min="8693" max="8693" width="9.125" style="91" customWidth="1"/>
    <col min="8694" max="8694" width="13.75" style="91" bestFit="1" customWidth="1"/>
    <col min="8695" max="8695" width="7.5" style="91" bestFit="1" customWidth="1"/>
    <col min="8696" max="8696" width="23.875" style="91" customWidth="1"/>
    <col min="8697" max="8697" width="9.625" style="91" customWidth="1"/>
    <col min="8698" max="8698" width="11.625" style="91" customWidth="1"/>
    <col min="8699" max="8700" width="15" style="91" customWidth="1"/>
    <col min="8701" max="8701" width="19" style="91" bestFit="1" customWidth="1"/>
    <col min="8702" max="8702" width="12.125" style="91" customWidth="1"/>
    <col min="8703" max="8703" width="10.125" style="91" bestFit="1" customWidth="1"/>
    <col min="8704" max="8704" width="27" style="91" bestFit="1" customWidth="1"/>
    <col min="8705" max="8705" width="0" style="91" hidden="1" customWidth="1"/>
    <col min="8706" max="8706" width="10.75" style="91" bestFit="1" customWidth="1"/>
    <col min="8707" max="8707" width="13.25" style="91" customWidth="1"/>
    <col min="8708" max="8708" width="15.375" style="91" bestFit="1" customWidth="1"/>
    <col min="8709" max="8709" width="16.875" style="91" bestFit="1" customWidth="1"/>
    <col min="8710" max="8710" width="15.375" style="91" bestFit="1" customWidth="1"/>
    <col min="8711" max="8711" width="15.375" style="91" customWidth="1"/>
    <col min="8712" max="8712" width="11.625" style="91" bestFit="1" customWidth="1"/>
    <col min="8713" max="8948" width="9" style="91"/>
    <col min="8949" max="8949" width="9.125" style="91" customWidth="1"/>
    <col min="8950" max="8950" width="13.75" style="91" bestFit="1" customWidth="1"/>
    <col min="8951" max="8951" width="7.5" style="91" bestFit="1" customWidth="1"/>
    <col min="8952" max="8952" width="23.875" style="91" customWidth="1"/>
    <col min="8953" max="8953" width="9.625" style="91" customWidth="1"/>
    <col min="8954" max="8954" width="11.625" style="91" customWidth="1"/>
    <col min="8955" max="8956" width="15" style="91" customWidth="1"/>
    <col min="8957" max="8957" width="19" style="91" bestFit="1" customWidth="1"/>
    <col min="8958" max="8958" width="12.125" style="91" customWidth="1"/>
    <col min="8959" max="8959" width="10.125" style="91" bestFit="1" customWidth="1"/>
    <col min="8960" max="8960" width="27" style="91" bestFit="1" customWidth="1"/>
    <col min="8961" max="8961" width="0" style="91" hidden="1" customWidth="1"/>
    <col min="8962" max="8962" width="10.75" style="91" bestFit="1" customWidth="1"/>
    <col min="8963" max="8963" width="13.25" style="91" customWidth="1"/>
    <col min="8964" max="8964" width="15.375" style="91" bestFit="1" customWidth="1"/>
    <col min="8965" max="8965" width="16.875" style="91" bestFit="1" customWidth="1"/>
    <col min="8966" max="8966" width="15.375" style="91" bestFit="1" customWidth="1"/>
    <col min="8967" max="8967" width="15.375" style="91" customWidth="1"/>
    <col min="8968" max="8968" width="11.625" style="91" bestFit="1" customWidth="1"/>
    <col min="8969" max="9204" width="9" style="91"/>
    <col min="9205" max="9205" width="9.125" style="91" customWidth="1"/>
    <col min="9206" max="9206" width="13.75" style="91" bestFit="1" customWidth="1"/>
    <col min="9207" max="9207" width="7.5" style="91" bestFit="1" customWidth="1"/>
    <col min="9208" max="9208" width="23.875" style="91" customWidth="1"/>
    <col min="9209" max="9209" width="9.625" style="91" customWidth="1"/>
    <col min="9210" max="9210" width="11.625" style="91" customWidth="1"/>
    <col min="9211" max="9212" width="15" style="91" customWidth="1"/>
    <col min="9213" max="9213" width="19" style="91" bestFit="1" customWidth="1"/>
    <col min="9214" max="9214" width="12.125" style="91" customWidth="1"/>
    <col min="9215" max="9215" width="10.125" style="91" bestFit="1" customWidth="1"/>
    <col min="9216" max="9216" width="27" style="91" bestFit="1" customWidth="1"/>
    <col min="9217" max="9217" width="0" style="91" hidden="1" customWidth="1"/>
    <col min="9218" max="9218" width="10.75" style="91" bestFit="1" customWidth="1"/>
    <col min="9219" max="9219" width="13.25" style="91" customWidth="1"/>
    <col min="9220" max="9220" width="15.375" style="91" bestFit="1" customWidth="1"/>
    <col min="9221" max="9221" width="16.875" style="91" bestFit="1" customWidth="1"/>
    <col min="9222" max="9222" width="15.375" style="91" bestFit="1" customWidth="1"/>
    <col min="9223" max="9223" width="15.375" style="91" customWidth="1"/>
    <col min="9224" max="9224" width="11.625" style="91" bestFit="1" customWidth="1"/>
    <col min="9225" max="9460" width="9" style="91"/>
    <col min="9461" max="9461" width="9.125" style="91" customWidth="1"/>
    <col min="9462" max="9462" width="13.75" style="91" bestFit="1" customWidth="1"/>
    <col min="9463" max="9463" width="7.5" style="91" bestFit="1" customWidth="1"/>
    <col min="9464" max="9464" width="23.875" style="91" customWidth="1"/>
    <col min="9465" max="9465" width="9.625" style="91" customWidth="1"/>
    <col min="9466" max="9466" width="11.625" style="91" customWidth="1"/>
    <col min="9467" max="9468" width="15" style="91" customWidth="1"/>
    <col min="9469" max="9469" width="19" style="91" bestFit="1" customWidth="1"/>
    <col min="9470" max="9470" width="12.125" style="91" customWidth="1"/>
    <col min="9471" max="9471" width="10.125" style="91" bestFit="1" customWidth="1"/>
    <col min="9472" max="9472" width="27" style="91" bestFit="1" customWidth="1"/>
    <col min="9473" max="9473" width="0" style="91" hidden="1" customWidth="1"/>
    <col min="9474" max="9474" width="10.75" style="91" bestFit="1" customWidth="1"/>
    <col min="9475" max="9475" width="13.25" style="91" customWidth="1"/>
    <col min="9476" max="9476" width="15.375" style="91" bestFit="1" customWidth="1"/>
    <col min="9477" max="9477" width="16.875" style="91" bestFit="1" customWidth="1"/>
    <col min="9478" max="9478" width="15.375" style="91" bestFit="1" customWidth="1"/>
    <col min="9479" max="9479" width="15.375" style="91" customWidth="1"/>
    <col min="9480" max="9480" width="11.625" style="91" bestFit="1" customWidth="1"/>
    <col min="9481" max="9716" width="9" style="91"/>
    <col min="9717" max="9717" width="9.125" style="91" customWidth="1"/>
    <col min="9718" max="9718" width="13.75" style="91" bestFit="1" customWidth="1"/>
    <col min="9719" max="9719" width="7.5" style="91" bestFit="1" customWidth="1"/>
    <col min="9720" max="9720" width="23.875" style="91" customWidth="1"/>
    <col min="9721" max="9721" width="9.625" style="91" customWidth="1"/>
    <col min="9722" max="9722" width="11.625" style="91" customWidth="1"/>
    <col min="9723" max="9724" width="15" style="91" customWidth="1"/>
    <col min="9725" max="9725" width="19" style="91" bestFit="1" customWidth="1"/>
    <col min="9726" max="9726" width="12.125" style="91" customWidth="1"/>
    <col min="9727" max="9727" width="10.125" style="91" bestFit="1" customWidth="1"/>
    <col min="9728" max="9728" width="27" style="91" bestFit="1" customWidth="1"/>
    <col min="9729" max="9729" width="0" style="91" hidden="1" customWidth="1"/>
    <col min="9730" max="9730" width="10.75" style="91" bestFit="1" customWidth="1"/>
    <col min="9731" max="9731" width="13.25" style="91" customWidth="1"/>
    <col min="9732" max="9732" width="15.375" style="91" bestFit="1" customWidth="1"/>
    <col min="9733" max="9733" width="16.875" style="91" bestFit="1" customWidth="1"/>
    <col min="9734" max="9734" width="15.375" style="91" bestFit="1" customWidth="1"/>
    <col min="9735" max="9735" width="15.375" style="91" customWidth="1"/>
    <col min="9736" max="9736" width="11.625" style="91" bestFit="1" customWidth="1"/>
    <col min="9737" max="9972" width="9" style="91"/>
    <col min="9973" max="9973" width="9.125" style="91" customWidth="1"/>
    <col min="9974" max="9974" width="13.75" style="91" bestFit="1" customWidth="1"/>
    <col min="9975" max="9975" width="7.5" style="91" bestFit="1" customWidth="1"/>
    <col min="9976" max="9976" width="23.875" style="91" customWidth="1"/>
    <col min="9977" max="9977" width="9.625" style="91" customWidth="1"/>
    <col min="9978" max="9978" width="11.625" style="91" customWidth="1"/>
    <col min="9979" max="9980" width="15" style="91" customWidth="1"/>
    <col min="9981" max="9981" width="19" style="91" bestFit="1" customWidth="1"/>
    <col min="9982" max="9982" width="12.125" style="91" customWidth="1"/>
    <col min="9983" max="9983" width="10.125" style="91" bestFit="1" customWidth="1"/>
    <col min="9984" max="9984" width="27" style="91" bestFit="1" customWidth="1"/>
    <col min="9985" max="9985" width="0" style="91" hidden="1" customWidth="1"/>
    <col min="9986" max="9986" width="10.75" style="91" bestFit="1" customWidth="1"/>
    <col min="9987" max="9987" width="13.25" style="91" customWidth="1"/>
    <col min="9988" max="9988" width="15.375" style="91" bestFit="1" customWidth="1"/>
    <col min="9989" max="9989" width="16.875" style="91" bestFit="1" customWidth="1"/>
    <col min="9990" max="9990" width="15.375" style="91" bestFit="1" customWidth="1"/>
    <col min="9991" max="9991" width="15.375" style="91" customWidth="1"/>
    <col min="9992" max="9992" width="11.625" style="91" bestFit="1" customWidth="1"/>
    <col min="9993" max="10228" width="9" style="91"/>
    <col min="10229" max="10229" width="9.125" style="91" customWidth="1"/>
    <col min="10230" max="10230" width="13.75" style="91" bestFit="1" customWidth="1"/>
    <col min="10231" max="10231" width="7.5" style="91" bestFit="1" customWidth="1"/>
    <col min="10232" max="10232" width="23.875" style="91" customWidth="1"/>
    <col min="10233" max="10233" width="9.625" style="91" customWidth="1"/>
    <col min="10234" max="10234" width="11.625" style="91" customWidth="1"/>
    <col min="10235" max="10236" width="15" style="91" customWidth="1"/>
    <col min="10237" max="10237" width="19" style="91" bestFit="1" customWidth="1"/>
    <col min="10238" max="10238" width="12.125" style="91" customWidth="1"/>
    <col min="10239" max="10239" width="10.125" style="91" bestFit="1" customWidth="1"/>
    <col min="10240" max="10240" width="27" style="91" bestFit="1" customWidth="1"/>
    <col min="10241" max="10241" width="0" style="91" hidden="1" customWidth="1"/>
    <col min="10242" max="10242" width="10.75" style="91" bestFit="1" customWidth="1"/>
    <col min="10243" max="10243" width="13.25" style="91" customWidth="1"/>
    <col min="10244" max="10244" width="15.375" style="91" bestFit="1" customWidth="1"/>
    <col min="10245" max="10245" width="16.875" style="91" bestFit="1" customWidth="1"/>
    <col min="10246" max="10246" width="15.375" style="91" bestFit="1" customWidth="1"/>
    <col min="10247" max="10247" width="15.375" style="91" customWidth="1"/>
    <col min="10248" max="10248" width="11.625" style="91" bestFit="1" customWidth="1"/>
    <col min="10249" max="10484" width="9" style="91"/>
    <col min="10485" max="10485" width="9.125" style="91" customWidth="1"/>
    <col min="10486" max="10486" width="13.75" style="91" bestFit="1" customWidth="1"/>
    <col min="10487" max="10487" width="7.5" style="91" bestFit="1" customWidth="1"/>
    <col min="10488" max="10488" width="23.875" style="91" customWidth="1"/>
    <col min="10489" max="10489" width="9.625" style="91" customWidth="1"/>
    <col min="10490" max="10490" width="11.625" style="91" customWidth="1"/>
    <col min="10491" max="10492" width="15" style="91" customWidth="1"/>
    <col min="10493" max="10493" width="19" style="91" bestFit="1" customWidth="1"/>
    <col min="10494" max="10494" width="12.125" style="91" customWidth="1"/>
    <col min="10495" max="10495" width="10.125" style="91" bestFit="1" customWidth="1"/>
    <col min="10496" max="10496" width="27" style="91" bestFit="1" customWidth="1"/>
    <col min="10497" max="10497" width="0" style="91" hidden="1" customWidth="1"/>
    <col min="10498" max="10498" width="10.75" style="91" bestFit="1" customWidth="1"/>
    <col min="10499" max="10499" width="13.25" style="91" customWidth="1"/>
    <col min="10500" max="10500" width="15.375" style="91" bestFit="1" customWidth="1"/>
    <col min="10501" max="10501" width="16.875" style="91" bestFit="1" customWidth="1"/>
    <col min="10502" max="10502" width="15.375" style="91" bestFit="1" customWidth="1"/>
    <col min="10503" max="10503" width="15.375" style="91" customWidth="1"/>
    <col min="10504" max="10504" width="11.625" style="91" bestFit="1" customWidth="1"/>
    <col min="10505" max="10740" width="9" style="91"/>
    <col min="10741" max="10741" width="9.125" style="91" customWidth="1"/>
    <col min="10742" max="10742" width="13.75" style="91" bestFit="1" customWidth="1"/>
    <col min="10743" max="10743" width="7.5" style="91" bestFit="1" customWidth="1"/>
    <col min="10744" max="10744" width="23.875" style="91" customWidth="1"/>
    <col min="10745" max="10745" width="9.625" style="91" customWidth="1"/>
    <col min="10746" max="10746" width="11.625" style="91" customWidth="1"/>
    <col min="10747" max="10748" width="15" style="91" customWidth="1"/>
    <col min="10749" max="10749" width="19" style="91" bestFit="1" customWidth="1"/>
    <col min="10750" max="10750" width="12.125" style="91" customWidth="1"/>
    <col min="10751" max="10751" width="10.125" style="91" bestFit="1" customWidth="1"/>
    <col min="10752" max="10752" width="27" style="91" bestFit="1" customWidth="1"/>
    <col min="10753" max="10753" width="0" style="91" hidden="1" customWidth="1"/>
    <col min="10754" max="10754" width="10.75" style="91" bestFit="1" customWidth="1"/>
    <col min="10755" max="10755" width="13.25" style="91" customWidth="1"/>
    <col min="10756" max="10756" width="15.375" style="91" bestFit="1" customWidth="1"/>
    <col min="10757" max="10757" width="16.875" style="91" bestFit="1" customWidth="1"/>
    <col min="10758" max="10758" width="15.375" style="91" bestFit="1" customWidth="1"/>
    <col min="10759" max="10759" width="15.375" style="91" customWidth="1"/>
    <col min="10760" max="10760" width="11.625" style="91" bestFit="1" customWidth="1"/>
    <col min="10761" max="10996" width="9" style="91"/>
    <col min="10997" max="10997" width="9.125" style="91" customWidth="1"/>
    <col min="10998" max="10998" width="13.75" style="91" bestFit="1" customWidth="1"/>
    <col min="10999" max="10999" width="7.5" style="91" bestFit="1" customWidth="1"/>
    <col min="11000" max="11000" width="23.875" style="91" customWidth="1"/>
    <col min="11001" max="11001" width="9.625" style="91" customWidth="1"/>
    <col min="11002" max="11002" width="11.625" style="91" customWidth="1"/>
    <col min="11003" max="11004" width="15" style="91" customWidth="1"/>
    <col min="11005" max="11005" width="19" style="91" bestFit="1" customWidth="1"/>
    <col min="11006" max="11006" width="12.125" style="91" customWidth="1"/>
    <col min="11007" max="11007" width="10.125" style="91" bestFit="1" customWidth="1"/>
    <col min="11008" max="11008" width="27" style="91" bestFit="1" customWidth="1"/>
    <col min="11009" max="11009" width="0" style="91" hidden="1" customWidth="1"/>
    <col min="11010" max="11010" width="10.75" style="91" bestFit="1" customWidth="1"/>
    <col min="11011" max="11011" width="13.25" style="91" customWidth="1"/>
    <col min="11012" max="11012" width="15.375" style="91" bestFit="1" customWidth="1"/>
    <col min="11013" max="11013" width="16.875" style="91" bestFit="1" customWidth="1"/>
    <col min="11014" max="11014" width="15.375" style="91" bestFit="1" customWidth="1"/>
    <col min="11015" max="11015" width="15.375" style="91" customWidth="1"/>
    <col min="11016" max="11016" width="11.625" style="91" bestFit="1" customWidth="1"/>
    <col min="11017" max="11252" width="9" style="91"/>
    <col min="11253" max="11253" width="9.125" style="91" customWidth="1"/>
    <col min="11254" max="11254" width="13.75" style="91" bestFit="1" customWidth="1"/>
    <col min="11255" max="11255" width="7.5" style="91" bestFit="1" customWidth="1"/>
    <col min="11256" max="11256" width="23.875" style="91" customWidth="1"/>
    <col min="11257" max="11257" width="9.625" style="91" customWidth="1"/>
    <col min="11258" max="11258" width="11.625" style="91" customWidth="1"/>
    <col min="11259" max="11260" width="15" style="91" customWidth="1"/>
    <col min="11261" max="11261" width="19" style="91" bestFit="1" customWidth="1"/>
    <col min="11262" max="11262" width="12.125" style="91" customWidth="1"/>
    <col min="11263" max="11263" width="10.125" style="91" bestFit="1" customWidth="1"/>
    <col min="11264" max="11264" width="27" style="91" bestFit="1" customWidth="1"/>
    <col min="11265" max="11265" width="0" style="91" hidden="1" customWidth="1"/>
    <col min="11266" max="11266" width="10.75" style="91" bestFit="1" customWidth="1"/>
    <col min="11267" max="11267" width="13.25" style="91" customWidth="1"/>
    <col min="11268" max="11268" width="15.375" style="91" bestFit="1" customWidth="1"/>
    <col min="11269" max="11269" width="16.875" style="91" bestFit="1" customWidth="1"/>
    <col min="11270" max="11270" width="15.375" style="91" bestFit="1" customWidth="1"/>
    <col min="11271" max="11271" width="15.375" style="91" customWidth="1"/>
    <col min="11272" max="11272" width="11.625" style="91" bestFit="1" customWidth="1"/>
    <col min="11273" max="11508" width="9" style="91"/>
    <col min="11509" max="11509" width="9.125" style="91" customWidth="1"/>
    <col min="11510" max="11510" width="13.75" style="91" bestFit="1" customWidth="1"/>
    <col min="11511" max="11511" width="7.5" style="91" bestFit="1" customWidth="1"/>
    <col min="11512" max="11512" width="23.875" style="91" customWidth="1"/>
    <col min="11513" max="11513" width="9.625" style="91" customWidth="1"/>
    <col min="11514" max="11514" width="11.625" style="91" customWidth="1"/>
    <col min="11515" max="11516" width="15" style="91" customWidth="1"/>
    <col min="11517" max="11517" width="19" style="91" bestFit="1" customWidth="1"/>
    <col min="11518" max="11518" width="12.125" style="91" customWidth="1"/>
    <col min="11519" max="11519" width="10.125" style="91" bestFit="1" customWidth="1"/>
    <col min="11520" max="11520" width="27" style="91" bestFit="1" customWidth="1"/>
    <col min="11521" max="11521" width="0" style="91" hidden="1" customWidth="1"/>
    <col min="11522" max="11522" width="10.75" style="91" bestFit="1" customWidth="1"/>
    <col min="11523" max="11523" width="13.25" style="91" customWidth="1"/>
    <col min="11524" max="11524" width="15.375" style="91" bestFit="1" customWidth="1"/>
    <col min="11525" max="11525" width="16.875" style="91" bestFit="1" customWidth="1"/>
    <col min="11526" max="11526" width="15.375" style="91" bestFit="1" customWidth="1"/>
    <col min="11527" max="11527" width="15.375" style="91" customWidth="1"/>
    <col min="11528" max="11528" width="11.625" style="91" bestFit="1" customWidth="1"/>
    <col min="11529" max="11764" width="9" style="91"/>
    <col min="11765" max="11765" width="9.125" style="91" customWidth="1"/>
    <col min="11766" max="11766" width="13.75" style="91" bestFit="1" customWidth="1"/>
    <col min="11767" max="11767" width="7.5" style="91" bestFit="1" customWidth="1"/>
    <col min="11768" max="11768" width="23.875" style="91" customWidth="1"/>
    <col min="11769" max="11769" width="9.625" style="91" customWidth="1"/>
    <col min="11770" max="11770" width="11.625" style="91" customWidth="1"/>
    <col min="11771" max="11772" width="15" style="91" customWidth="1"/>
    <col min="11773" max="11773" width="19" style="91" bestFit="1" customWidth="1"/>
    <col min="11774" max="11774" width="12.125" style="91" customWidth="1"/>
    <col min="11775" max="11775" width="10.125" style="91" bestFit="1" customWidth="1"/>
    <col min="11776" max="11776" width="27" style="91" bestFit="1" customWidth="1"/>
    <col min="11777" max="11777" width="0" style="91" hidden="1" customWidth="1"/>
    <col min="11778" max="11778" width="10.75" style="91" bestFit="1" customWidth="1"/>
    <col min="11779" max="11779" width="13.25" style="91" customWidth="1"/>
    <col min="11780" max="11780" width="15.375" style="91" bestFit="1" customWidth="1"/>
    <col min="11781" max="11781" width="16.875" style="91" bestFit="1" customWidth="1"/>
    <col min="11782" max="11782" width="15.375" style="91" bestFit="1" customWidth="1"/>
    <col min="11783" max="11783" width="15.375" style="91" customWidth="1"/>
    <col min="11784" max="11784" width="11.625" style="91" bestFit="1" customWidth="1"/>
    <col min="11785" max="12020" width="9" style="91"/>
    <col min="12021" max="12021" width="9.125" style="91" customWidth="1"/>
    <col min="12022" max="12022" width="13.75" style="91" bestFit="1" customWidth="1"/>
    <col min="12023" max="12023" width="7.5" style="91" bestFit="1" customWidth="1"/>
    <col min="12024" max="12024" width="23.875" style="91" customWidth="1"/>
    <col min="12025" max="12025" width="9.625" style="91" customWidth="1"/>
    <col min="12026" max="12026" width="11.625" style="91" customWidth="1"/>
    <col min="12027" max="12028" width="15" style="91" customWidth="1"/>
    <col min="12029" max="12029" width="19" style="91" bestFit="1" customWidth="1"/>
    <col min="12030" max="12030" width="12.125" style="91" customWidth="1"/>
    <col min="12031" max="12031" width="10.125" style="91" bestFit="1" customWidth="1"/>
    <col min="12032" max="12032" width="27" style="91" bestFit="1" customWidth="1"/>
    <col min="12033" max="12033" width="0" style="91" hidden="1" customWidth="1"/>
    <col min="12034" max="12034" width="10.75" style="91" bestFit="1" customWidth="1"/>
    <col min="12035" max="12035" width="13.25" style="91" customWidth="1"/>
    <col min="12036" max="12036" width="15.375" style="91" bestFit="1" customWidth="1"/>
    <col min="12037" max="12037" width="16.875" style="91" bestFit="1" customWidth="1"/>
    <col min="12038" max="12038" width="15.375" style="91" bestFit="1" customWidth="1"/>
    <col min="12039" max="12039" width="15.375" style="91" customWidth="1"/>
    <col min="12040" max="12040" width="11.625" style="91" bestFit="1" customWidth="1"/>
    <col min="12041" max="12276" width="9" style="91"/>
    <col min="12277" max="12277" width="9.125" style="91" customWidth="1"/>
    <col min="12278" max="12278" width="13.75" style="91" bestFit="1" customWidth="1"/>
    <col min="12279" max="12279" width="7.5" style="91" bestFit="1" customWidth="1"/>
    <col min="12280" max="12280" width="23.875" style="91" customWidth="1"/>
    <col min="12281" max="12281" width="9.625" style="91" customWidth="1"/>
    <col min="12282" max="12282" width="11.625" style="91" customWidth="1"/>
    <col min="12283" max="12284" width="15" style="91" customWidth="1"/>
    <col min="12285" max="12285" width="19" style="91" bestFit="1" customWidth="1"/>
    <col min="12286" max="12286" width="12.125" style="91" customWidth="1"/>
    <col min="12287" max="12287" width="10.125" style="91" bestFit="1" customWidth="1"/>
    <col min="12288" max="12288" width="27" style="91" bestFit="1" customWidth="1"/>
    <col min="12289" max="12289" width="0" style="91" hidden="1" customWidth="1"/>
    <col min="12290" max="12290" width="10.75" style="91" bestFit="1" customWidth="1"/>
    <col min="12291" max="12291" width="13.25" style="91" customWidth="1"/>
    <col min="12292" max="12292" width="15.375" style="91" bestFit="1" customWidth="1"/>
    <col min="12293" max="12293" width="16.875" style="91" bestFit="1" customWidth="1"/>
    <col min="12294" max="12294" width="15.375" style="91" bestFit="1" customWidth="1"/>
    <col min="12295" max="12295" width="15.375" style="91" customWidth="1"/>
    <col min="12296" max="12296" width="11.625" style="91" bestFit="1" customWidth="1"/>
    <col min="12297" max="12532" width="9" style="91"/>
    <col min="12533" max="12533" width="9.125" style="91" customWidth="1"/>
    <col min="12534" max="12534" width="13.75" style="91" bestFit="1" customWidth="1"/>
    <col min="12535" max="12535" width="7.5" style="91" bestFit="1" customWidth="1"/>
    <col min="12536" max="12536" width="23.875" style="91" customWidth="1"/>
    <col min="12537" max="12537" width="9.625" style="91" customWidth="1"/>
    <col min="12538" max="12538" width="11.625" style="91" customWidth="1"/>
    <col min="12539" max="12540" width="15" style="91" customWidth="1"/>
    <col min="12541" max="12541" width="19" style="91" bestFit="1" customWidth="1"/>
    <col min="12542" max="12542" width="12.125" style="91" customWidth="1"/>
    <col min="12543" max="12543" width="10.125" style="91" bestFit="1" customWidth="1"/>
    <col min="12544" max="12544" width="27" style="91" bestFit="1" customWidth="1"/>
    <col min="12545" max="12545" width="0" style="91" hidden="1" customWidth="1"/>
    <col min="12546" max="12546" width="10.75" style="91" bestFit="1" customWidth="1"/>
    <col min="12547" max="12547" width="13.25" style="91" customWidth="1"/>
    <col min="12548" max="12548" width="15.375" style="91" bestFit="1" customWidth="1"/>
    <col min="12549" max="12549" width="16.875" style="91" bestFit="1" customWidth="1"/>
    <col min="12550" max="12550" width="15.375" style="91" bestFit="1" customWidth="1"/>
    <col min="12551" max="12551" width="15.375" style="91" customWidth="1"/>
    <col min="12552" max="12552" width="11.625" style="91" bestFit="1" customWidth="1"/>
    <col min="12553" max="12788" width="9" style="91"/>
    <col min="12789" max="12789" width="9.125" style="91" customWidth="1"/>
    <col min="12790" max="12790" width="13.75" style="91" bestFit="1" customWidth="1"/>
    <col min="12791" max="12791" width="7.5" style="91" bestFit="1" customWidth="1"/>
    <col min="12792" max="12792" width="23.875" style="91" customWidth="1"/>
    <col min="12793" max="12793" width="9.625" style="91" customWidth="1"/>
    <col min="12794" max="12794" width="11.625" style="91" customWidth="1"/>
    <col min="12795" max="12796" width="15" style="91" customWidth="1"/>
    <col min="12797" max="12797" width="19" style="91" bestFit="1" customWidth="1"/>
    <col min="12798" max="12798" width="12.125" style="91" customWidth="1"/>
    <col min="12799" max="12799" width="10.125" style="91" bestFit="1" customWidth="1"/>
    <col min="12800" max="12800" width="27" style="91" bestFit="1" customWidth="1"/>
    <col min="12801" max="12801" width="0" style="91" hidden="1" customWidth="1"/>
    <col min="12802" max="12802" width="10.75" style="91" bestFit="1" customWidth="1"/>
    <col min="12803" max="12803" width="13.25" style="91" customWidth="1"/>
    <col min="12804" max="12804" width="15.375" style="91" bestFit="1" customWidth="1"/>
    <col min="12805" max="12805" width="16.875" style="91" bestFit="1" customWidth="1"/>
    <col min="12806" max="12806" width="15.375" style="91" bestFit="1" customWidth="1"/>
    <col min="12807" max="12807" width="15.375" style="91" customWidth="1"/>
    <col min="12808" max="12808" width="11.625" style="91" bestFit="1" customWidth="1"/>
    <col min="12809" max="13044" width="9" style="91"/>
    <col min="13045" max="13045" width="9.125" style="91" customWidth="1"/>
    <col min="13046" max="13046" width="13.75" style="91" bestFit="1" customWidth="1"/>
    <col min="13047" max="13047" width="7.5" style="91" bestFit="1" customWidth="1"/>
    <col min="13048" max="13048" width="23.875" style="91" customWidth="1"/>
    <col min="13049" max="13049" width="9.625" style="91" customWidth="1"/>
    <col min="13050" max="13050" width="11.625" style="91" customWidth="1"/>
    <col min="13051" max="13052" width="15" style="91" customWidth="1"/>
    <col min="13053" max="13053" width="19" style="91" bestFit="1" customWidth="1"/>
    <col min="13054" max="13054" width="12.125" style="91" customWidth="1"/>
    <col min="13055" max="13055" width="10.125" style="91" bestFit="1" customWidth="1"/>
    <col min="13056" max="13056" width="27" style="91" bestFit="1" customWidth="1"/>
    <col min="13057" max="13057" width="0" style="91" hidden="1" customWidth="1"/>
    <col min="13058" max="13058" width="10.75" style="91" bestFit="1" customWidth="1"/>
    <col min="13059" max="13059" width="13.25" style="91" customWidth="1"/>
    <col min="13060" max="13060" width="15.375" style="91" bestFit="1" customWidth="1"/>
    <col min="13061" max="13061" width="16.875" style="91" bestFit="1" customWidth="1"/>
    <col min="13062" max="13062" width="15.375" style="91" bestFit="1" customWidth="1"/>
    <col min="13063" max="13063" width="15.375" style="91" customWidth="1"/>
    <col min="13064" max="13064" width="11.625" style="91" bestFit="1" customWidth="1"/>
    <col min="13065" max="13300" width="9" style="91"/>
    <col min="13301" max="13301" width="9.125" style="91" customWidth="1"/>
    <col min="13302" max="13302" width="13.75" style="91" bestFit="1" customWidth="1"/>
    <col min="13303" max="13303" width="7.5" style="91" bestFit="1" customWidth="1"/>
    <col min="13304" max="13304" width="23.875" style="91" customWidth="1"/>
    <col min="13305" max="13305" width="9.625" style="91" customWidth="1"/>
    <col min="13306" max="13306" width="11.625" style="91" customWidth="1"/>
    <col min="13307" max="13308" width="15" style="91" customWidth="1"/>
    <col min="13309" max="13309" width="19" style="91" bestFit="1" customWidth="1"/>
    <col min="13310" max="13310" width="12.125" style="91" customWidth="1"/>
    <col min="13311" max="13311" width="10.125" style="91" bestFit="1" customWidth="1"/>
    <col min="13312" max="13312" width="27" style="91" bestFit="1" customWidth="1"/>
    <col min="13313" max="13313" width="0" style="91" hidden="1" customWidth="1"/>
    <col min="13314" max="13314" width="10.75" style="91" bestFit="1" customWidth="1"/>
    <col min="13315" max="13315" width="13.25" style="91" customWidth="1"/>
    <col min="13316" max="13316" width="15.375" style="91" bestFit="1" customWidth="1"/>
    <col min="13317" max="13317" width="16.875" style="91" bestFit="1" customWidth="1"/>
    <col min="13318" max="13318" width="15.375" style="91" bestFit="1" customWidth="1"/>
    <col min="13319" max="13319" width="15.375" style="91" customWidth="1"/>
    <col min="13320" max="13320" width="11.625" style="91" bestFit="1" customWidth="1"/>
    <col min="13321" max="13556" width="9" style="91"/>
    <col min="13557" max="13557" width="9.125" style="91" customWidth="1"/>
    <col min="13558" max="13558" width="13.75" style="91" bestFit="1" customWidth="1"/>
    <col min="13559" max="13559" width="7.5" style="91" bestFit="1" customWidth="1"/>
    <col min="13560" max="13560" width="23.875" style="91" customWidth="1"/>
    <col min="13561" max="13561" width="9.625" style="91" customWidth="1"/>
    <col min="13562" max="13562" width="11.625" style="91" customWidth="1"/>
    <col min="13563" max="13564" width="15" style="91" customWidth="1"/>
    <col min="13565" max="13565" width="19" style="91" bestFit="1" customWidth="1"/>
    <col min="13566" max="13566" width="12.125" style="91" customWidth="1"/>
    <col min="13567" max="13567" width="10.125" style="91" bestFit="1" customWidth="1"/>
    <col min="13568" max="13568" width="27" style="91" bestFit="1" customWidth="1"/>
    <col min="13569" max="13569" width="0" style="91" hidden="1" customWidth="1"/>
    <col min="13570" max="13570" width="10.75" style="91" bestFit="1" customWidth="1"/>
    <col min="13571" max="13571" width="13.25" style="91" customWidth="1"/>
    <col min="13572" max="13572" width="15.375" style="91" bestFit="1" customWidth="1"/>
    <col min="13573" max="13573" width="16.875" style="91" bestFit="1" customWidth="1"/>
    <col min="13574" max="13574" width="15.375" style="91" bestFit="1" customWidth="1"/>
    <col min="13575" max="13575" width="15.375" style="91" customWidth="1"/>
    <col min="13576" max="13576" width="11.625" style="91" bestFit="1" customWidth="1"/>
    <col min="13577" max="13812" width="9" style="91"/>
    <col min="13813" max="13813" width="9.125" style="91" customWidth="1"/>
    <col min="13814" max="13814" width="13.75" style="91" bestFit="1" customWidth="1"/>
    <col min="13815" max="13815" width="7.5" style="91" bestFit="1" customWidth="1"/>
    <col min="13816" max="13816" width="23.875" style="91" customWidth="1"/>
    <col min="13817" max="13817" width="9.625" style="91" customWidth="1"/>
    <col min="13818" max="13818" width="11.625" style="91" customWidth="1"/>
    <col min="13819" max="13820" width="15" style="91" customWidth="1"/>
    <col min="13821" max="13821" width="19" style="91" bestFit="1" customWidth="1"/>
    <col min="13822" max="13822" width="12.125" style="91" customWidth="1"/>
    <col min="13823" max="13823" width="10.125" style="91" bestFit="1" customWidth="1"/>
    <col min="13824" max="13824" width="27" style="91" bestFit="1" customWidth="1"/>
    <col min="13825" max="13825" width="0" style="91" hidden="1" customWidth="1"/>
    <col min="13826" max="13826" width="10.75" style="91" bestFit="1" customWidth="1"/>
    <col min="13827" max="13827" width="13.25" style="91" customWidth="1"/>
    <col min="13828" max="13828" width="15.375" style="91" bestFit="1" customWidth="1"/>
    <col min="13829" max="13829" width="16.875" style="91" bestFit="1" customWidth="1"/>
    <col min="13830" max="13830" width="15.375" style="91" bestFit="1" customWidth="1"/>
    <col min="13831" max="13831" width="15.375" style="91" customWidth="1"/>
    <col min="13832" max="13832" width="11.625" style="91" bestFit="1" customWidth="1"/>
    <col min="13833" max="14068" width="9" style="91"/>
    <col min="14069" max="14069" width="9.125" style="91" customWidth="1"/>
    <col min="14070" max="14070" width="13.75" style="91" bestFit="1" customWidth="1"/>
    <col min="14071" max="14071" width="7.5" style="91" bestFit="1" customWidth="1"/>
    <col min="14072" max="14072" width="23.875" style="91" customWidth="1"/>
    <col min="14073" max="14073" width="9.625" style="91" customWidth="1"/>
    <col min="14074" max="14074" width="11.625" style="91" customWidth="1"/>
    <col min="14075" max="14076" width="15" style="91" customWidth="1"/>
    <col min="14077" max="14077" width="19" style="91" bestFit="1" customWidth="1"/>
    <col min="14078" max="14078" width="12.125" style="91" customWidth="1"/>
    <col min="14079" max="14079" width="10.125" style="91" bestFit="1" customWidth="1"/>
    <col min="14080" max="14080" width="27" style="91" bestFit="1" customWidth="1"/>
    <col min="14081" max="14081" width="0" style="91" hidden="1" customWidth="1"/>
    <col min="14082" max="14082" width="10.75" style="91" bestFit="1" customWidth="1"/>
    <col min="14083" max="14083" width="13.25" style="91" customWidth="1"/>
    <col min="14084" max="14084" width="15.375" style="91" bestFit="1" customWidth="1"/>
    <col min="14085" max="14085" width="16.875" style="91" bestFit="1" customWidth="1"/>
    <col min="14086" max="14086" width="15.375" style="91" bestFit="1" customWidth="1"/>
    <col min="14087" max="14087" width="15.375" style="91" customWidth="1"/>
    <col min="14088" max="14088" width="11.625" style="91" bestFit="1" customWidth="1"/>
    <col min="14089" max="14324" width="9" style="91"/>
    <col min="14325" max="14325" width="9.125" style="91" customWidth="1"/>
    <col min="14326" max="14326" width="13.75" style="91" bestFit="1" customWidth="1"/>
    <col min="14327" max="14327" width="7.5" style="91" bestFit="1" customWidth="1"/>
    <col min="14328" max="14328" width="23.875" style="91" customWidth="1"/>
    <col min="14329" max="14329" width="9.625" style="91" customWidth="1"/>
    <col min="14330" max="14330" width="11.625" style="91" customWidth="1"/>
    <col min="14331" max="14332" width="15" style="91" customWidth="1"/>
    <col min="14333" max="14333" width="19" style="91" bestFit="1" customWidth="1"/>
    <col min="14334" max="14334" width="12.125" style="91" customWidth="1"/>
    <col min="14335" max="14335" width="10.125" style="91" bestFit="1" customWidth="1"/>
    <col min="14336" max="14336" width="27" style="91" bestFit="1" customWidth="1"/>
    <col min="14337" max="14337" width="0" style="91" hidden="1" customWidth="1"/>
    <col min="14338" max="14338" width="10.75" style="91" bestFit="1" customWidth="1"/>
    <col min="14339" max="14339" width="13.25" style="91" customWidth="1"/>
    <col min="14340" max="14340" width="15.375" style="91" bestFit="1" customWidth="1"/>
    <col min="14341" max="14341" width="16.875" style="91" bestFit="1" customWidth="1"/>
    <col min="14342" max="14342" width="15.375" style="91" bestFit="1" customWidth="1"/>
    <col min="14343" max="14343" width="15.375" style="91" customWidth="1"/>
    <col min="14344" max="14344" width="11.625" style="91" bestFit="1" customWidth="1"/>
    <col min="14345" max="14580" width="9" style="91"/>
    <col min="14581" max="14581" width="9.125" style="91" customWidth="1"/>
    <col min="14582" max="14582" width="13.75" style="91" bestFit="1" customWidth="1"/>
    <col min="14583" max="14583" width="7.5" style="91" bestFit="1" customWidth="1"/>
    <col min="14584" max="14584" width="23.875" style="91" customWidth="1"/>
    <col min="14585" max="14585" width="9.625" style="91" customWidth="1"/>
    <col min="14586" max="14586" width="11.625" style="91" customWidth="1"/>
    <col min="14587" max="14588" width="15" style="91" customWidth="1"/>
    <col min="14589" max="14589" width="19" style="91" bestFit="1" customWidth="1"/>
    <col min="14590" max="14590" width="12.125" style="91" customWidth="1"/>
    <col min="14591" max="14591" width="10.125" style="91" bestFit="1" customWidth="1"/>
    <col min="14592" max="14592" width="27" style="91" bestFit="1" customWidth="1"/>
    <col min="14593" max="14593" width="0" style="91" hidden="1" customWidth="1"/>
    <col min="14594" max="14594" width="10.75" style="91" bestFit="1" customWidth="1"/>
    <col min="14595" max="14595" width="13.25" style="91" customWidth="1"/>
    <col min="14596" max="14596" width="15.375" style="91" bestFit="1" customWidth="1"/>
    <col min="14597" max="14597" width="16.875" style="91" bestFit="1" customWidth="1"/>
    <col min="14598" max="14598" width="15.375" style="91" bestFit="1" customWidth="1"/>
    <col min="14599" max="14599" width="15.375" style="91" customWidth="1"/>
    <col min="14600" max="14600" width="11.625" style="91" bestFit="1" customWidth="1"/>
    <col min="14601" max="14836" width="9" style="91"/>
    <col min="14837" max="14837" width="9.125" style="91" customWidth="1"/>
    <col min="14838" max="14838" width="13.75" style="91" bestFit="1" customWidth="1"/>
    <col min="14839" max="14839" width="7.5" style="91" bestFit="1" customWidth="1"/>
    <col min="14840" max="14840" width="23.875" style="91" customWidth="1"/>
    <col min="14841" max="14841" width="9.625" style="91" customWidth="1"/>
    <col min="14842" max="14842" width="11.625" style="91" customWidth="1"/>
    <col min="14843" max="14844" width="15" style="91" customWidth="1"/>
    <col min="14845" max="14845" width="19" style="91" bestFit="1" customWidth="1"/>
    <col min="14846" max="14846" width="12.125" style="91" customWidth="1"/>
    <col min="14847" max="14847" width="10.125" style="91" bestFit="1" customWidth="1"/>
    <col min="14848" max="14848" width="27" style="91" bestFit="1" customWidth="1"/>
    <col min="14849" max="14849" width="0" style="91" hidden="1" customWidth="1"/>
    <col min="14850" max="14850" width="10.75" style="91" bestFit="1" customWidth="1"/>
    <col min="14851" max="14851" width="13.25" style="91" customWidth="1"/>
    <col min="14852" max="14852" width="15.375" style="91" bestFit="1" customWidth="1"/>
    <col min="14853" max="14853" width="16.875" style="91" bestFit="1" customWidth="1"/>
    <col min="14854" max="14854" width="15.375" style="91" bestFit="1" customWidth="1"/>
    <col min="14855" max="14855" width="15.375" style="91" customWidth="1"/>
    <col min="14856" max="14856" width="11.625" style="91" bestFit="1" customWidth="1"/>
    <col min="14857" max="15092" width="9" style="91"/>
    <col min="15093" max="15093" width="9.125" style="91" customWidth="1"/>
    <col min="15094" max="15094" width="13.75" style="91" bestFit="1" customWidth="1"/>
    <col min="15095" max="15095" width="7.5" style="91" bestFit="1" customWidth="1"/>
    <col min="15096" max="15096" width="23.875" style="91" customWidth="1"/>
    <col min="15097" max="15097" width="9.625" style="91" customWidth="1"/>
    <col min="15098" max="15098" width="11.625" style="91" customWidth="1"/>
    <col min="15099" max="15100" width="15" style="91" customWidth="1"/>
    <col min="15101" max="15101" width="19" style="91" bestFit="1" customWidth="1"/>
    <col min="15102" max="15102" width="12.125" style="91" customWidth="1"/>
    <col min="15103" max="15103" width="10.125" style="91" bestFit="1" customWidth="1"/>
    <col min="15104" max="15104" width="27" style="91" bestFit="1" customWidth="1"/>
    <col min="15105" max="15105" width="0" style="91" hidden="1" customWidth="1"/>
    <col min="15106" max="15106" width="10.75" style="91" bestFit="1" customWidth="1"/>
    <col min="15107" max="15107" width="13.25" style="91" customWidth="1"/>
    <col min="15108" max="15108" width="15.375" style="91" bestFit="1" customWidth="1"/>
    <col min="15109" max="15109" width="16.875" style="91" bestFit="1" customWidth="1"/>
    <col min="15110" max="15110" width="15.375" style="91" bestFit="1" customWidth="1"/>
    <col min="15111" max="15111" width="15.375" style="91" customWidth="1"/>
    <col min="15112" max="15112" width="11.625" style="91" bestFit="1" customWidth="1"/>
    <col min="15113" max="15348" width="9" style="91"/>
    <col min="15349" max="15349" width="9.125" style="91" customWidth="1"/>
    <col min="15350" max="15350" width="13.75" style="91" bestFit="1" customWidth="1"/>
    <col min="15351" max="15351" width="7.5" style="91" bestFit="1" customWidth="1"/>
    <col min="15352" max="15352" width="23.875" style="91" customWidth="1"/>
    <col min="15353" max="15353" width="9.625" style="91" customWidth="1"/>
    <col min="15354" max="15354" width="11.625" style="91" customWidth="1"/>
    <col min="15355" max="15356" width="15" style="91" customWidth="1"/>
    <col min="15357" max="15357" width="19" style="91" bestFit="1" customWidth="1"/>
    <col min="15358" max="15358" width="12.125" style="91" customWidth="1"/>
    <col min="15359" max="15359" width="10.125" style="91" bestFit="1" customWidth="1"/>
    <col min="15360" max="15360" width="27" style="91" bestFit="1" customWidth="1"/>
    <col min="15361" max="15361" width="0" style="91" hidden="1" customWidth="1"/>
    <col min="15362" max="15362" width="10.75" style="91" bestFit="1" customWidth="1"/>
    <col min="15363" max="15363" width="13.25" style="91" customWidth="1"/>
    <col min="15364" max="15364" width="15.375" style="91" bestFit="1" customWidth="1"/>
    <col min="15365" max="15365" width="16.875" style="91" bestFit="1" customWidth="1"/>
    <col min="15366" max="15366" width="15.375" style="91" bestFit="1" customWidth="1"/>
    <col min="15367" max="15367" width="15.375" style="91" customWidth="1"/>
    <col min="15368" max="15368" width="11.625" style="91" bestFit="1" customWidth="1"/>
    <col min="15369" max="15604" width="9" style="91"/>
    <col min="15605" max="15605" width="9.125" style="91" customWidth="1"/>
    <col min="15606" max="15606" width="13.75" style="91" bestFit="1" customWidth="1"/>
    <col min="15607" max="15607" width="7.5" style="91" bestFit="1" customWidth="1"/>
    <col min="15608" max="15608" width="23.875" style="91" customWidth="1"/>
    <col min="15609" max="15609" width="9.625" style="91" customWidth="1"/>
    <col min="15610" max="15610" width="11.625" style="91" customWidth="1"/>
    <col min="15611" max="15612" width="15" style="91" customWidth="1"/>
    <col min="15613" max="15613" width="19" style="91" bestFit="1" customWidth="1"/>
    <col min="15614" max="15614" width="12.125" style="91" customWidth="1"/>
    <col min="15615" max="15615" width="10.125" style="91" bestFit="1" customWidth="1"/>
    <col min="15616" max="15616" width="27" style="91" bestFit="1" customWidth="1"/>
    <col min="15617" max="15617" width="0" style="91" hidden="1" customWidth="1"/>
    <col min="15618" max="15618" width="10.75" style="91" bestFit="1" customWidth="1"/>
    <col min="15619" max="15619" width="13.25" style="91" customWidth="1"/>
    <col min="15620" max="15620" width="15.375" style="91" bestFit="1" customWidth="1"/>
    <col min="15621" max="15621" width="16.875" style="91" bestFit="1" customWidth="1"/>
    <col min="15622" max="15622" width="15.375" style="91" bestFit="1" customWidth="1"/>
    <col min="15623" max="15623" width="15.375" style="91" customWidth="1"/>
    <col min="15624" max="15624" width="11.625" style="91" bestFit="1" customWidth="1"/>
    <col min="15625" max="15860" width="9" style="91"/>
    <col min="15861" max="15861" width="9.125" style="91" customWidth="1"/>
    <col min="15862" max="15862" width="13.75" style="91" bestFit="1" customWidth="1"/>
    <col min="15863" max="15863" width="7.5" style="91" bestFit="1" customWidth="1"/>
    <col min="15864" max="15864" width="23.875" style="91" customWidth="1"/>
    <col min="15865" max="15865" width="9.625" style="91" customWidth="1"/>
    <col min="15866" max="15866" width="11.625" style="91" customWidth="1"/>
    <col min="15867" max="15868" width="15" style="91" customWidth="1"/>
    <col min="15869" max="15869" width="19" style="91" bestFit="1" customWidth="1"/>
    <col min="15870" max="15870" width="12.125" style="91" customWidth="1"/>
    <col min="15871" max="15871" width="10.125" style="91" bestFit="1" customWidth="1"/>
    <col min="15872" max="15872" width="27" style="91" bestFit="1" customWidth="1"/>
    <col min="15873" max="15873" width="0" style="91" hidden="1" customWidth="1"/>
    <col min="15874" max="15874" width="10.75" style="91" bestFit="1" customWidth="1"/>
    <col min="15875" max="15875" width="13.25" style="91" customWidth="1"/>
    <col min="15876" max="15876" width="15.375" style="91" bestFit="1" customWidth="1"/>
    <col min="15877" max="15877" width="16.875" style="91" bestFit="1" customWidth="1"/>
    <col min="15878" max="15878" width="15.375" style="91" bestFit="1" customWidth="1"/>
    <col min="15879" max="15879" width="15.375" style="91" customWidth="1"/>
    <col min="15880" max="15880" width="11.625" style="91" bestFit="1" customWidth="1"/>
    <col min="15881" max="16116" width="9" style="91"/>
    <col min="16117" max="16117" width="9.125" style="91" customWidth="1"/>
    <col min="16118" max="16118" width="13.75" style="91" bestFit="1" customWidth="1"/>
    <col min="16119" max="16119" width="7.5" style="91" bestFit="1" customWidth="1"/>
    <col min="16120" max="16120" width="23.875" style="91" customWidth="1"/>
    <col min="16121" max="16121" width="9.625" style="91" customWidth="1"/>
    <col min="16122" max="16122" width="11.625" style="91" customWidth="1"/>
    <col min="16123" max="16124" width="15" style="91" customWidth="1"/>
    <col min="16125" max="16125" width="19" style="91" bestFit="1" customWidth="1"/>
    <col min="16126" max="16126" width="12.125" style="91" customWidth="1"/>
    <col min="16127" max="16127" width="10.125" style="91" bestFit="1" customWidth="1"/>
    <col min="16128" max="16128" width="27" style="91" bestFit="1" customWidth="1"/>
    <col min="16129" max="16129" width="0" style="91" hidden="1" customWidth="1"/>
    <col min="16130" max="16130" width="10.75" style="91" bestFit="1" customWidth="1"/>
    <col min="16131" max="16131" width="13.25" style="91" customWidth="1"/>
    <col min="16132" max="16132" width="15.375" style="91" bestFit="1" customWidth="1"/>
    <col min="16133" max="16133" width="16.875" style="91" bestFit="1" customWidth="1"/>
    <col min="16134" max="16134" width="15.375" style="91" bestFit="1" customWidth="1"/>
    <col min="16135" max="16135" width="15.375" style="91" customWidth="1"/>
    <col min="16136" max="16136" width="11.625" style="91" bestFit="1" customWidth="1"/>
    <col min="16137" max="16384" width="9" style="91"/>
  </cols>
  <sheetData>
    <row r="1" spans="1:10" ht="33" x14ac:dyDescent="0.2">
      <c r="A1" s="94" t="s">
        <v>22</v>
      </c>
      <c r="B1" s="94" t="s">
        <v>65</v>
      </c>
      <c r="C1" s="94" t="s">
        <v>98</v>
      </c>
      <c r="D1" s="94" t="s">
        <v>44</v>
      </c>
      <c r="E1" s="95" t="s">
        <v>86</v>
      </c>
      <c r="F1" s="95" t="s">
        <v>87</v>
      </c>
      <c r="G1" s="94" t="s">
        <v>69</v>
      </c>
      <c r="H1" s="108" t="s">
        <v>66</v>
      </c>
      <c r="I1" s="108" t="s">
        <v>67</v>
      </c>
      <c r="J1" s="108" t="s">
        <v>68</v>
      </c>
    </row>
    <row r="2" spans="1:10" ht="33" x14ac:dyDescent="0.3">
      <c r="A2" s="109">
        <v>1</v>
      </c>
      <c r="B2" s="118" t="s">
        <v>97</v>
      </c>
      <c r="C2" s="119">
        <v>1</v>
      </c>
      <c r="D2" s="93" t="s">
        <v>83</v>
      </c>
      <c r="E2" s="96">
        <v>592.34</v>
      </c>
      <c r="F2" s="96">
        <f>E2*1.1</f>
        <v>651.57400000000007</v>
      </c>
      <c r="G2" s="93" t="s">
        <v>28</v>
      </c>
      <c r="H2" s="108">
        <v>0</v>
      </c>
      <c r="I2" s="108">
        <v>0</v>
      </c>
      <c r="J2" s="108">
        <f>H2-I2</f>
        <v>0</v>
      </c>
    </row>
    <row r="3" spans="1:10" ht="33" x14ac:dyDescent="0.3">
      <c r="A3" s="109">
        <v>2</v>
      </c>
      <c r="B3" s="118" t="s">
        <v>97</v>
      </c>
      <c r="C3" s="119">
        <v>2</v>
      </c>
      <c r="D3" s="93" t="s">
        <v>83</v>
      </c>
      <c r="E3" s="96">
        <v>296.02</v>
      </c>
      <c r="F3" s="96">
        <f t="shared" ref="F3:F30" si="0">E3*1.1</f>
        <v>325.62200000000001</v>
      </c>
      <c r="G3" s="93" t="s">
        <v>28</v>
      </c>
      <c r="H3" s="108">
        <v>0</v>
      </c>
      <c r="I3" s="108">
        <v>0</v>
      </c>
      <c r="J3" s="108">
        <f t="shared" ref="J3:J30" si="1">H3-I3</f>
        <v>0</v>
      </c>
    </row>
    <row r="4" spans="1:10" ht="33" x14ac:dyDescent="0.3">
      <c r="A4" s="109">
        <v>3</v>
      </c>
      <c r="B4" s="118" t="s">
        <v>97</v>
      </c>
      <c r="C4" s="119">
        <v>3</v>
      </c>
      <c r="D4" s="93" t="s">
        <v>83</v>
      </c>
      <c r="E4" s="96">
        <v>471.36</v>
      </c>
      <c r="F4" s="96">
        <f t="shared" si="0"/>
        <v>518.49600000000009</v>
      </c>
      <c r="G4" s="93" t="s">
        <v>28</v>
      </c>
      <c r="H4" s="108">
        <v>0</v>
      </c>
      <c r="I4" s="108">
        <v>0</v>
      </c>
      <c r="J4" s="108">
        <f t="shared" si="1"/>
        <v>0</v>
      </c>
    </row>
    <row r="5" spans="1:10" ht="33" x14ac:dyDescent="0.3">
      <c r="A5" s="109">
        <v>4</v>
      </c>
      <c r="B5" s="118" t="s">
        <v>97</v>
      </c>
      <c r="C5" s="119">
        <v>4</v>
      </c>
      <c r="D5" s="93" t="s">
        <v>83</v>
      </c>
      <c r="E5" s="96">
        <v>453.7</v>
      </c>
      <c r="F5" s="96">
        <f t="shared" si="0"/>
        <v>499.07000000000005</v>
      </c>
      <c r="G5" s="93" t="s">
        <v>28</v>
      </c>
      <c r="H5" s="108">
        <v>0</v>
      </c>
      <c r="I5" s="108">
        <v>0</v>
      </c>
      <c r="J5" s="108">
        <f t="shared" si="1"/>
        <v>0</v>
      </c>
    </row>
    <row r="6" spans="1:10" ht="33" x14ac:dyDescent="0.3">
      <c r="A6" s="109">
        <v>5</v>
      </c>
      <c r="B6" s="118" t="s">
        <v>97</v>
      </c>
      <c r="C6" s="119">
        <v>5</v>
      </c>
      <c r="D6" s="93" t="s">
        <v>83</v>
      </c>
      <c r="E6" s="96">
        <v>398.27</v>
      </c>
      <c r="F6" s="96">
        <f t="shared" si="0"/>
        <v>438.09700000000004</v>
      </c>
      <c r="G6" s="93" t="s">
        <v>28</v>
      </c>
      <c r="H6" s="108">
        <v>0</v>
      </c>
      <c r="I6" s="108">
        <v>0</v>
      </c>
      <c r="J6" s="108">
        <f t="shared" si="1"/>
        <v>0</v>
      </c>
    </row>
    <row r="7" spans="1:10" hidden="1" x14ac:dyDescent="0.3">
      <c r="A7" s="109">
        <v>6</v>
      </c>
      <c r="B7" s="118" t="s">
        <v>99</v>
      </c>
      <c r="C7" s="119">
        <v>6</v>
      </c>
      <c r="D7" s="93" t="s">
        <v>83</v>
      </c>
      <c r="E7" s="96">
        <v>125.72</v>
      </c>
      <c r="F7" s="96">
        <f t="shared" si="0"/>
        <v>138.292</v>
      </c>
      <c r="G7" s="93" t="s">
        <v>36</v>
      </c>
      <c r="H7" s="108">
        <v>612000</v>
      </c>
      <c r="I7" s="108">
        <v>292100</v>
      </c>
      <c r="J7" s="108">
        <f t="shared" si="1"/>
        <v>319900</v>
      </c>
    </row>
    <row r="8" spans="1:10" x14ac:dyDescent="0.3">
      <c r="A8" s="109">
        <v>7</v>
      </c>
      <c r="B8" s="110" t="s">
        <v>100</v>
      </c>
      <c r="C8" s="119">
        <v>7</v>
      </c>
      <c r="D8" s="93" t="s">
        <v>101</v>
      </c>
      <c r="E8" s="96">
        <v>655.74</v>
      </c>
      <c r="F8" s="96">
        <f t="shared" si="0"/>
        <v>721.31400000000008</v>
      </c>
      <c r="G8" s="93" t="s">
        <v>28</v>
      </c>
      <c r="H8" s="108">
        <v>0</v>
      </c>
      <c r="I8" s="108">
        <v>0</v>
      </c>
      <c r="J8" s="108">
        <f t="shared" si="1"/>
        <v>0</v>
      </c>
    </row>
    <row r="9" spans="1:10" hidden="1" x14ac:dyDescent="0.3">
      <c r="A9" s="109">
        <v>8</v>
      </c>
      <c r="B9" s="110" t="s">
        <v>50</v>
      </c>
      <c r="C9" s="119">
        <v>101</v>
      </c>
      <c r="D9" s="93" t="s">
        <v>45</v>
      </c>
      <c r="E9" s="96">
        <v>1025.92</v>
      </c>
      <c r="F9" s="96">
        <f t="shared" si="0"/>
        <v>1128.5120000000002</v>
      </c>
      <c r="G9" s="93" t="s">
        <v>84</v>
      </c>
      <c r="H9" s="108">
        <v>13400000</v>
      </c>
      <c r="I9" s="108">
        <v>9380000</v>
      </c>
      <c r="J9" s="108">
        <f t="shared" si="1"/>
        <v>4020000</v>
      </c>
    </row>
    <row r="10" spans="1:10" x14ac:dyDescent="0.3">
      <c r="A10" s="109">
        <v>9</v>
      </c>
      <c r="B10" s="110" t="s">
        <v>50</v>
      </c>
      <c r="C10" s="119">
        <v>102</v>
      </c>
      <c r="D10" s="93" t="s">
        <v>85</v>
      </c>
      <c r="E10" s="96">
        <v>573.4</v>
      </c>
      <c r="F10" s="96">
        <f t="shared" si="0"/>
        <v>630.74</v>
      </c>
      <c r="G10" s="93" t="s">
        <v>28</v>
      </c>
      <c r="H10" s="108">
        <v>0</v>
      </c>
      <c r="I10" s="108">
        <v>0</v>
      </c>
      <c r="J10" s="108">
        <f t="shared" si="1"/>
        <v>0</v>
      </c>
    </row>
    <row r="11" spans="1:10" x14ac:dyDescent="0.3">
      <c r="A11" s="109">
        <v>10</v>
      </c>
      <c r="B11" s="110" t="s">
        <v>50</v>
      </c>
      <c r="C11" s="119">
        <v>103</v>
      </c>
      <c r="D11" s="93" t="s">
        <v>57</v>
      </c>
      <c r="E11" s="96">
        <v>639.70000000000005</v>
      </c>
      <c r="F11" s="96">
        <f t="shared" si="0"/>
        <v>703.67000000000007</v>
      </c>
      <c r="G11" s="93" t="s">
        <v>28</v>
      </c>
      <c r="H11" s="108">
        <v>0</v>
      </c>
      <c r="I11" s="108">
        <v>0</v>
      </c>
      <c r="J11" s="108">
        <f t="shared" si="1"/>
        <v>0</v>
      </c>
    </row>
    <row r="12" spans="1:10" x14ac:dyDescent="0.3">
      <c r="A12" s="109">
        <v>13</v>
      </c>
      <c r="B12" s="110" t="s">
        <v>51</v>
      </c>
      <c r="C12" s="119">
        <v>201</v>
      </c>
      <c r="D12" s="93" t="s">
        <v>45</v>
      </c>
      <c r="E12" s="96">
        <v>1025.92</v>
      </c>
      <c r="F12" s="96">
        <f t="shared" si="0"/>
        <v>1128.5120000000002</v>
      </c>
      <c r="G12" s="93" t="s">
        <v>28</v>
      </c>
      <c r="H12" s="108">
        <v>0</v>
      </c>
      <c r="I12" s="108">
        <v>0</v>
      </c>
      <c r="J12" s="108">
        <f t="shared" si="1"/>
        <v>0</v>
      </c>
    </row>
    <row r="13" spans="1:10" x14ac:dyDescent="0.3">
      <c r="A13" s="109">
        <v>14</v>
      </c>
      <c r="B13" s="110" t="s">
        <v>51</v>
      </c>
      <c r="C13" s="119">
        <v>202</v>
      </c>
      <c r="D13" s="93" t="s">
        <v>85</v>
      </c>
      <c r="E13" s="96">
        <v>573.4</v>
      </c>
      <c r="F13" s="96">
        <f t="shared" si="0"/>
        <v>630.74</v>
      </c>
      <c r="G13" s="93" t="s">
        <v>28</v>
      </c>
      <c r="H13" s="108">
        <v>0</v>
      </c>
      <c r="I13" s="108">
        <v>0</v>
      </c>
      <c r="J13" s="108">
        <f t="shared" si="1"/>
        <v>0</v>
      </c>
    </row>
    <row r="14" spans="1:10" x14ac:dyDescent="0.3">
      <c r="A14" s="109">
        <v>15</v>
      </c>
      <c r="B14" s="110" t="s">
        <v>51</v>
      </c>
      <c r="C14" s="119">
        <v>203</v>
      </c>
      <c r="D14" s="93" t="s">
        <v>57</v>
      </c>
      <c r="E14" s="96">
        <v>639.70000000000005</v>
      </c>
      <c r="F14" s="96">
        <f t="shared" si="0"/>
        <v>703.67000000000007</v>
      </c>
      <c r="G14" s="93" t="s">
        <v>28</v>
      </c>
      <c r="H14" s="108">
        <v>0</v>
      </c>
      <c r="I14" s="108">
        <v>0</v>
      </c>
      <c r="J14" s="108">
        <f t="shared" si="1"/>
        <v>0</v>
      </c>
    </row>
    <row r="15" spans="1:10" hidden="1" x14ac:dyDescent="0.3">
      <c r="A15" s="109">
        <v>16</v>
      </c>
      <c r="B15" s="110" t="s">
        <v>52</v>
      </c>
      <c r="C15" s="119">
        <v>301</v>
      </c>
      <c r="D15" s="93" t="s">
        <v>46</v>
      </c>
      <c r="E15" s="96">
        <v>1693.28</v>
      </c>
      <c r="F15" s="96">
        <f t="shared" si="0"/>
        <v>1862.6080000000002</v>
      </c>
      <c r="G15" s="93" t="s">
        <v>102</v>
      </c>
      <c r="H15" s="108">
        <v>0</v>
      </c>
      <c r="I15" s="108">
        <v>0</v>
      </c>
      <c r="J15" s="108">
        <f t="shared" si="1"/>
        <v>0</v>
      </c>
    </row>
    <row r="16" spans="1:10" x14ac:dyDescent="0.3">
      <c r="A16" s="109">
        <v>18</v>
      </c>
      <c r="B16" s="110" t="s">
        <v>52</v>
      </c>
      <c r="C16" s="120">
        <v>303</v>
      </c>
      <c r="D16" s="93" t="s">
        <v>85</v>
      </c>
      <c r="E16" s="96">
        <v>341.11</v>
      </c>
      <c r="F16" s="96">
        <f t="shared" si="0"/>
        <v>375.22100000000006</v>
      </c>
      <c r="G16" s="93" t="s">
        <v>28</v>
      </c>
      <c r="H16" s="108">
        <v>0</v>
      </c>
      <c r="I16" s="108">
        <v>0</v>
      </c>
      <c r="J16" s="108">
        <f t="shared" si="1"/>
        <v>0</v>
      </c>
    </row>
    <row r="17" spans="1:10" hidden="1" x14ac:dyDescent="0.3">
      <c r="A17" s="109">
        <v>19</v>
      </c>
      <c r="B17" s="110" t="s">
        <v>52</v>
      </c>
      <c r="C17" s="119">
        <v>304</v>
      </c>
      <c r="D17" s="93" t="s">
        <v>85</v>
      </c>
      <c r="E17" s="96">
        <v>338.64</v>
      </c>
      <c r="F17" s="96">
        <f t="shared" si="0"/>
        <v>372.50400000000002</v>
      </c>
      <c r="G17" s="93" t="s">
        <v>36</v>
      </c>
      <c r="H17" s="108">
        <v>1016000</v>
      </c>
      <c r="I17" s="108">
        <v>774860</v>
      </c>
      <c r="J17" s="108">
        <f t="shared" si="1"/>
        <v>241140</v>
      </c>
    </row>
    <row r="18" spans="1:10" hidden="1" x14ac:dyDescent="0.3">
      <c r="A18" s="109">
        <v>20</v>
      </c>
      <c r="B18" s="110" t="s">
        <v>52</v>
      </c>
      <c r="C18" s="120">
        <v>305</v>
      </c>
      <c r="D18" s="93" t="s">
        <v>85</v>
      </c>
      <c r="E18" s="96">
        <v>339.6</v>
      </c>
      <c r="F18" s="96">
        <f t="shared" si="0"/>
        <v>373.56000000000006</v>
      </c>
      <c r="G18" s="93" t="s">
        <v>36</v>
      </c>
      <c r="H18" s="108">
        <v>280000</v>
      </c>
      <c r="I18" s="108">
        <v>150000</v>
      </c>
      <c r="J18" s="108">
        <f t="shared" si="1"/>
        <v>130000</v>
      </c>
    </row>
    <row r="19" spans="1:10" hidden="1" x14ac:dyDescent="0.2">
      <c r="A19" s="109">
        <v>21</v>
      </c>
      <c r="B19" s="93" t="s">
        <v>53</v>
      </c>
      <c r="C19" s="119">
        <v>401</v>
      </c>
      <c r="D19" s="93" t="s">
        <v>46</v>
      </c>
      <c r="E19" s="96">
        <v>1728.81</v>
      </c>
      <c r="F19" s="96">
        <f t="shared" si="0"/>
        <v>1901.691</v>
      </c>
      <c r="G19" s="93" t="s">
        <v>102</v>
      </c>
      <c r="H19" s="108">
        <v>0</v>
      </c>
      <c r="I19" s="108">
        <v>0</v>
      </c>
      <c r="J19" s="108">
        <f t="shared" si="1"/>
        <v>0</v>
      </c>
    </row>
    <row r="20" spans="1:10" hidden="1" x14ac:dyDescent="0.2">
      <c r="A20" s="109">
        <v>23</v>
      </c>
      <c r="B20" s="93" t="s">
        <v>53</v>
      </c>
      <c r="C20" s="119">
        <v>403</v>
      </c>
      <c r="D20" s="93" t="s">
        <v>85</v>
      </c>
      <c r="E20" s="96">
        <v>341.11</v>
      </c>
      <c r="F20" s="96">
        <f t="shared" si="0"/>
        <v>375.22100000000006</v>
      </c>
      <c r="G20" s="93" t="s">
        <v>36</v>
      </c>
      <c r="H20" s="108">
        <v>287000</v>
      </c>
      <c r="I20" s="108">
        <v>287000</v>
      </c>
      <c r="J20" s="108">
        <f t="shared" si="1"/>
        <v>0</v>
      </c>
    </row>
    <row r="21" spans="1:10" hidden="1" x14ac:dyDescent="0.2">
      <c r="A21" s="109">
        <v>24</v>
      </c>
      <c r="B21" s="93" t="s">
        <v>53</v>
      </c>
      <c r="C21" s="120">
        <v>404</v>
      </c>
      <c r="D21" s="93" t="s">
        <v>85</v>
      </c>
      <c r="E21" s="96">
        <v>338.64</v>
      </c>
      <c r="F21" s="96">
        <f t="shared" si="0"/>
        <v>372.50400000000002</v>
      </c>
      <c r="G21" s="93" t="s">
        <v>36</v>
      </c>
      <c r="H21" s="108">
        <v>3100100</v>
      </c>
      <c r="I21" s="108">
        <v>2140000</v>
      </c>
      <c r="J21" s="108">
        <f t="shared" si="1"/>
        <v>960100</v>
      </c>
    </row>
    <row r="22" spans="1:10" hidden="1" x14ac:dyDescent="0.2">
      <c r="A22" s="109">
        <v>25</v>
      </c>
      <c r="B22" s="93" t="s">
        <v>53</v>
      </c>
      <c r="C22" s="119">
        <v>405</v>
      </c>
      <c r="D22" s="93" t="s">
        <v>85</v>
      </c>
      <c r="E22" s="96">
        <v>339.6</v>
      </c>
      <c r="F22" s="96">
        <f t="shared" si="0"/>
        <v>373.56000000000006</v>
      </c>
      <c r="G22" s="93" t="s">
        <v>36</v>
      </c>
      <c r="H22" s="108">
        <v>273000</v>
      </c>
      <c r="I22" s="108">
        <v>147000</v>
      </c>
      <c r="J22" s="108">
        <f t="shared" si="1"/>
        <v>126000</v>
      </c>
    </row>
    <row r="23" spans="1:10" hidden="1" x14ac:dyDescent="0.2">
      <c r="A23" s="109">
        <v>26</v>
      </c>
      <c r="B23" s="93" t="s">
        <v>54</v>
      </c>
      <c r="C23" s="120">
        <v>501</v>
      </c>
      <c r="D23" s="93" t="s">
        <v>46</v>
      </c>
      <c r="E23" s="96">
        <v>1728.81</v>
      </c>
      <c r="F23" s="96">
        <f t="shared" si="0"/>
        <v>1901.691</v>
      </c>
      <c r="G23" s="93" t="s">
        <v>102</v>
      </c>
      <c r="H23" s="108">
        <v>0</v>
      </c>
      <c r="I23" s="108">
        <v>0</v>
      </c>
      <c r="J23" s="108">
        <f t="shared" si="1"/>
        <v>0</v>
      </c>
    </row>
    <row r="24" spans="1:10" hidden="1" x14ac:dyDescent="0.2">
      <c r="A24" s="109">
        <v>28</v>
      </c>
      <c r="B24" s="93" t="s">
        <v>54</v>
      </c>
      <c r="C24" s="120">
        <v>503</v>
      </c>
      <c r="D24" s="93" t="s">
        <v>85</v>
      </c>
      <c r="E24" s="96">
        <v>341.11</v>
      </c>
      <c r="F24" s="96">
        <f t="shared" si="0"/>
        <v>375.22100000000006</v>
      </c>
      <c r="G24" s="93" t="s">
        <v>36</v>
      </c>
      <c r="H24" s="108">
        <v>287000</v>
      </c>
      <c r="I24" s="108">
        <v>157000</v>
      </c>
      <c r="J24" s="108">
        <f t="shared" si="1"/>
        <v>130000</v>
      </c>
    </row>
    <row r="25" spans="1:10" hidden="1" x14ac:dyDescent="0.2">
      <c r="A25" s="109">
        <v>29</v>
      </c>
      <c r="B25" s="93" t="s">
        <v>54</v>
      </c>
      <c r="C25" s="119">
        <v>504</v>
      </c>
      <c r="D25" s="93" t="s">
        <v>85</v>
      </c>
      <c r="E25" s="96">
        <v>338.64</v>
      </c>
      <c r="F25" s="96">
        <f t="shared" si="0"/>
        <v>372.50400000000002</v>
      </c>
      <c r="G25" s="93" t="s">
        <v>36</v>
      </c>
      <c r="H25" s="108">
        <v>3101000</v>
      </c>
      <c r="I25" s="108">
        <v>480000</v>
      </c>
      <c r="J25" s="108">
        <f t="shared" si="1"/>
        <v>2621000</v>
      </c>
    </row>
    <row r="26" spans="1:10" hidden="1" x14ac:dyDescent="0.2">
      <c r="A26" s="109">
        <v>30</v>
      </c>
      <c r="B26" s="93" t="s">
        <v>54</v>
      </c>
      <c r="C26" s="120">
        <v>505</v>
      </c>
      <c r="D26" s="93" t="s">
        <v>85</v>
      </c>
      <c r="E26" s="96">
        <v>339.6</v>
      </c>
      <c r="F26" s="96">
        <f t="shared" si="0"/>
        <v>373.56000000000006</v>
      </c>
      <c r="G26" s="93" t="s">
        <v>36</v>
      </c>
      <c r="H26" s="108">
        <v>273000</v>
      </c>
      <c r="I26" s="108">
        <v>273000</v>
      </c>
      <c r="J26" s="108">
        <f t="shared" si="1"/>
        <v>0</v>
      </c>
    </row>
    <row r="27" spans="1:10" hidden="1" x14ac:dyDescent="0.2">
      <c r="A27" s="109">
        <v>31</v>
      </c>
      <c r="B27" s="93" t="s">
        <v>55</v>
      </c>
      <c r="C27" s="120">
        <v>601</v>
      </c>
      <c r="D27" s="93" t="s">
        <v>46</v>
      </c>
      <c r="E27" s="96">
        <v>1728.81</v>
      </c>
      <c r="F27" s="96">
        <f t="shared" si="0"/>
        <v>1901.691</v>
      </c>
      <c r="G27" s="93" t="s">
        <v>102</v>
      </c>
      <c r="H27" s="108">
        <v>0</v>
      </c>
      <c r="I27" s="108">
        <v>0</v>
      </c>
      <c r="J27" s="108">
        <f t="shared" si="1"/>
        <v>0</v>
      </c>
    </row>
    <row r="28" spans="1:10" x14ac:dyDescent="0.2">
      <c r="A28" s="109">
        <v>33</v>
      </c>
      <c r="B28" s="93" t="s">
        <v>55</v>
      </c>
      <c r="C28" s="120">
        <v>603</v>
      </c>
      <c r="D28" s="93" t="s">
        <v>85</v>
      </c>
      <c r="E28" s="96">
        <v>341.11</v>
      </c>
      <c r="F28" s="96">
        <f t="shared" si="0"/>
        <v>375.22100000000006</v>
      </c>
      <c r="G28" s="92" t="s">
        <v>28</v>
      </c>
      <c r="H28" s="108">
        <v>0</v>
      </c>
      <c r="I28" s="108">
        <v>0</v>
      </c>
      <c r="J28" s="108">
        <f t="shared" si="1"/>
        <v>0</v>
      </c>
    </row>
    <row r="29" spans="1:10" x14ac:dyDescent="0.2">
      <c r="A29" s="109">
        <v>34</v>
      </c>
      <c r="B29" s="93" t="s">
        <v>55</v>
      </c>
      <c r="C29" s="120">
        <v>604</v>
      </c>
      <c r="D29" s="93" t="s">
        <v>85</v>
      </c>
      <c r="E29" s="96">
        <v>338.64</v>
      </c>
      <c r="F29" s="96">
        <f t="shared" si="0"/>
        <v>372.50400000000002</v>
      </c>
      <c r="G29" s="92" t="s">
        <v>28</v>
      </c>
      <c r="H29" s="108">
        <v>0</v>
      </c>
      <c r="I29" s="108">
        <v>0</v>
      </c>
      <c r="J29" s="108">
        <f t="shared" si="1"/>
        <v>0</v>
      </c>
    </row>
    <row r="30" spans="1:10" x14ac:dyDescent="0.2">
      <c r="A30" s="109">
        <v>35</v>
      </c>
      <c r="B30" s="93" t="s">
        <v>55</v>
      </c>
      <c r="C30" s="120">
        <v>605</v>
      </c>
      <c r="D30" s="93" t="s">
        <v>85</v>
      </c>
      <c r="E30" s="96">
        <v>339.6</v>
      </c>
      <c r="F30" s="96">
        <f t="shared" si="0"/>
        <v>373.56000000000006</v>
      </c>
      <c r="G30" s="92" t="s">
        <v>28</v>
      </c>
      <c r="H30" s="108">
        <v>0</v>
      </c>
      <c r="I30" s="108">
        <v>0</v>
      </c>
      <c r="J30" s="108">
        <f t="shared" si="1"/>
        <v>0</v>
      </c>
    </row>
    <row r="31" spans="1:10" s="112" customFormat="1" x14ac:dyDescent="0.2">
      <c r="A31" s="134" t="s">
        <v>35</v>
      </c>
      <c r="B31" s="135"/>
      <c r="C31" s="135"/>
      <c r="D31" s="136"/>
      <c r="E31" s="27">
        <f>SUM(E2:E30)</f>
        <v>18428.3</v>
      </c>
      <c r="F31" s="27">
        <f>SUM(F2:F30)</f>
        <v>20271.130000000008</v>
      </c>
      <c r="G31" s="111"/>
      <c r="H31" s="27">
        <f>SUBTOTAL(9,H2:H30)</f>
        <v>0</v>
      </c>
      <c r="I31" s="27">
        <f t="shared" ref="I31:J31" si="2">SUBTOTAL(9,I2:I30)</f>
        <v>0</v>
      </c>
      <c r="J31" s="27">
        <f t="shared" si="2"/>
        <v>0</v>
      </c>
    </row>
    <row r="32" spans="1:10" x14ac:dyDescent="0.2">
      <c r="A32" s="113"/>
      <c r="H32" s="114"/>
      <c r="I32" s="114"/>
      <c r="J32" s="114"/>
    </row>
    <row r="33" spans="8:10" x14ac:dyDescent="0.2">
      <c r="H33" s="114"/>
      <c r="I33" s="114"/>
      <c r="J33" s="114"/>
    </row>
    <row r="34" spans="8:10" x14ac:dyDescent="0.2">
      <c r="H34" s="114"/>
      <c r="I34" s="114"/>
      <c r="J34" s="114"/>
    </row>
    <row r="35" spans="8:10" x14ac:dyDescent="0.2">
      <c r="H35" s="114"/>
      <c r="I35" s="114"/>
      <c r="J35" s="114"/>
    </row>
    <row r="36" spans="8:10" x14ac:dyDescent="0.2">
      <c r="H36" s="114"/>
      <c r="I36" s="114"/>
      <c r="J36" s="114"/>
    </row>
    <row r="37" spans="8:10" x14ac:dyDescent="0.2">
      <c r="H37" s="114"/>
      <c r="I37" s="114"/>
      <c r="J37" s="114"/>
    </row>
    <row r="38" spans="8:10" x14ac:dyDescent="0.2">
      <c r="H38" s="114"/>
      <c r="I38" s="114"/>
      <c r="J38" s="114"/>
    </row>
    <row r="39" spans="8:10" x14ac:dyDescent="0.2">
      <c r="H39" s="114"/>
      <c r="I39" s="114"/>
      <c r="J39" s="114"/>
    </row>
    <row r="40" spans="8:10" x14ac:dyDescent="0.2">
      <c r="H40" s="114"/>
      <c r="I40" s="114"/>
      <c r="J40" s="114"/>
    </row>
    <row r="41" spans="8:10" x14ac:dyDescent="0.2">
      <c r="H41" s="114"/>
      <c r="I41" s="114"/>
      <c r="J41" s="114"/>
    </row>
    <row r="42" spans="8:10" x14ac:dyDescent="0.2">
      <c r="H42" s="114"/>
      <c r="I42" s="114"/>
      <c r="J42" s="114"/>
    </row>
  </sheetData>
  <autoFilter ref="A1:J30" xr:uid="{836DE78D-6C57-439A-B32D-79B1E0EAFDCA}">
    <filterColumn colId="6">
      <filters>
        <filter val="Unsold"/>
      </filters>
    </filterColumn>
  </autoFilter>
  <mergeCells count="1">
    <mergeCell ref="A31:D31"/>
  </mergeCells>
  <phoneticPr fontId="16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8506-A1B3-4F78-B299-1058AE5E691A}">
  <dimension ref="A1:I40"/>
  <sheetViews>
    <sheetView workbookViewId="0">
      <selection activeCell="A40" sqref="A40:D40"/>
    </sheetView>
  </sheetViews>
  <sheetFormatPr defaultRowHeight="14.25" x14ac:dyDescent="0.2"/>
  <cols>
    <col min="1" max="1" width="5.75" bestFit="1" customWidth="1"/>
    <col min="2" max="2" width="7.875" bestFit="1" customWidth="1"/>
    <col min="3" max="3" width="7.75" bestFit="1" customWidth="1"/>
    <col min="4" max="4" width="5.75" bestFit="1" customWidth="1"/>
    <col min="5" max="5" width="11.25" bestFit="1" customWidth="1"/>
    <col min="6" max="6" width="11.75" bestFit="1" customWidth="1"/>
    <col min="7" max="7" width="12.125" bestFit="1" customWidth="1"/>
    <col min="8" max="9" width="10.875" bestFit="1" customWidth="1"/>
  </cols>
  <sheetData>
    <row r="1" spans="1:9" ht="33" x14ac:dyDescent="0.2">
      <c r="A1" s="94" t="s">
        <v>22</v>
      </c>
      <c r="B1" s="94" t="s">
        <v>65</v>
      </c>
      <c r="C1" s="94" t="s">
        <v>26</v>
      </c>
      <c r="D1" s="94" t="s">
        <v>44</v>
      </c>
      <c r="E1" s="95" t="s">
        <v>86</v>
      </c>
      <c r="F1" s="95" t="s">
        <v>87</v>
      </c>
    </row>
    <row r="2" spans="1:9" ht="16.5" x14ac:dyDescent="0.3">
      <c r="A2" s="109">
        <v>1</v>
      </c>
      <c r="B2" s="110" t="s">
        <v>52</v>
      </c>
      <c r="C2" s="119">
        <v>301</v>
      </c>
      <c r="D2" s="93" t="s">
        <v>46</v>
      </c>
      <c r="E2" s="96">
        <v>1693.28</v>
      </c>
      <c r="F2" s="96">
        <v>1862.6080000000002</v>
      </c>
    </row>
    <row r="3" spans="1:9" ht="16.5" x14ac:dyDescent="0.2">
      <c r="A3" s="109">
        <v>2</v>
      </c>
      <c r="B3" s="93" t="s">
        <v>53</v>
      </c>
      <c r="C3" s="119">
        <v>401</v>
      </c>
      <c r="D3" s="93" t="s">
        <v>46</v>
      </c>
      <c r="E3" s="96">
        <v>1728.81</v>
      </c>
      <c r="F3" s="96">
        <v>1901.691</v>
      </c>
    </row>
    <row r="4" spans="1:9" ht="16.5" x14ac:dyDescent="0.2">
      <c r="A4" s="109">
        <v>3</v>
      </c>
      <c r="B4" s="93" t="s">
        <v>54</v>
      </c>
      <c r="C4" s="120">
        <v>501</v>
      </c>
      <c r="D4" s="93" t="s">
        <v>46</v>
      </c>
      <c r="E4" s="96">
        <v>1728.81</v>
      </c>
      <c r="F4" s="96">
        <v>1901.691</v>
      </c>
    </row>
    <row r="5" spans="1:9" ht="16.5" x14ac:dyDescent="0.2">
      <c r="A5" s="109">
        <v>4</v>
      </c>
      <c r="B5" s="93" t="s">
        <v>55</v>
      </c>
      <c r="C5" s="120">
        <v>601</v>
      </c>
      <c r="D5" s="93" t="s">
        <v>46</v>
      </c>
      <c r="E5" s="96">
        <v>1728.81</v>
      </c>
      <c r="F5" s="96">
        <v>1901.691</v>
      </c>
    </row>
    <row r="6" spans="1:9" ht="16.5" x14ac:dyDescent="0.2">
      <c r="A6" s="134" t="s">
        <v>35</v>
      </c>
      <c r="B6" s="135"/>
      <c r="C6" s="135"/>
      <c r="D6" s="136"/>
      <c r="E6" s="27">
        <f>SUM(E2:E5)</f>
        <v>6879.7099999999991</v>
      </c>
      <c r="F6" s="27">
        <f>SUM(F2:F5)</f>
        <v>7567.6809999999996</v>
      </c>
    </row>
    <row r="14" spans="1:9" ht="49.5" x14ac:dyDescent="0.2">
      <c r="A14" s="94" t="s">
        <v>22</v>
      </c>
      <c r="B14" s="94" t="s">
        <v>65</v>
      </c>
      <c r="C14" s="94" t="s">
        <v>26</v>
      </c>
      <c r="D14" s="94" t="s">
        <v>44</v>
      </c>
      <c r="E14" s="95" t="s">
        <v>86</v>
      </c>
      <c r="F14" s="95" t="s">
        <v>87</v>
      </c>
      <c r="G14" s="108" t="s">
        <v>103</v>
      </c>
      <c r="H14" s="108" t="s">
        <v>104</v>
      </c>
      <c r="I14" s="108" t="s">
        <v>105</v>
      </c>
    </row>
    <row r="15" spans="1:9" ht="16.5" x14ac:dyDescent="0.3">
      <c r="A15" s="109">
        <v>1</v>
      </c>
      <c r="B15" s="110" t="s">
        <v>52</v>
      </c>
      <c r="C15" s="119">
        <v>304</v>
      </c>
      <c r="D15" s="93" t="s">
        <v>85</v>
      </c>
      <c r="E15" s="96">
        <v>338.64</v>
      </c>
      <c r="F15" s="96">
        <v>372.50400000000002</v>
      </c>
      <c r="G15" s="108">
        <v>1016000</v>
      </c>
      <c r="H15" s="108">
        <v>774860</v>
      </c>
      <c r="I15" s="108">
        <v>241140</v>
      </c>
    </row>
    <row r="16" spans="1:9" ht="16.5" x14ac:dyDescent="0.3">
      <c r="A16" s="109">
        <v>2</v>
      </c>
      <c r="B16" s="110" t="s">
        <v>52</v>
      </c>
      <c r="C16" s="120">
        <v>305</v>
      </c>
      <c r="D16" s="93" t="s">
        <v>85</v>
      </c>
      <c r="E16" s="96">
        <v>339.6</v>
      </c>
      <c r="F16" s="96">
        <v>373.56000000000006</v>
      </c>
      <c r="G16" s="108">
        <v>280000</v>
      </c>
      <c r="H16" s="108">
        <v>150000</v>
      </c>
      <c r="I16" s="108">
        <v>130000</v>
      </c>
    </row>
    <row r="17" spans="1:9" ht="16.5" x14ac:dyDescent="0.2">
      <c r="A17" s="109">
        <v>3</v>
      </c>
      <c r="B17" s="93" t="s">
        <v>53</v>
      </c>
      <c r="C17" s="119">
        <v>403</v>
      </c>
      <c r="D17" s="93" t="s">
        <v>85</v>
      </c>
      <c r="E17" s="96">
        <v>341.11</v>
      </c>
      <c r="F17" s="96">
        <v>375.22100000000006</v>
      </c>
      <c r="G17" s="108">
        <v>287000</v>
      </c>
      <c r="H17" s="108">
        <v>287000</v>
      </c>
      <c r="I17" s="108">
        <v>0</v>
      </c>
    </row>
    <row r="18" spans="1:9" ht="16.5" x14ac:dyDescent="0.2">
      <c r="A18" s="109">
        <v>4</v>
      </c>
      <c r="B18" s="93" t="s">
        <v>53</v>
      </c>
      <c r="C18" s="120">
        <v>404</v>
      </c>
      <c r="D18" s="93" t="s">
        <v>85</v>
      </c>
      <c r="E18" s="96">
        <v>338.64</v>
      </c>
      <c r="F18" s="96">
        <v>372.50400000000002</v>
      </c>
      <c r="G18" s="108">
        <v>3100100</v>
      </c>
      <c r="H18" s="108">
        <v>2140000</v>
      </c>
      <c r="I18" s="108">
        <v>960100</v>
      </c>
    </row>
    <row r="19" spans="1:9" ht="16.5" x14ac:dyDescent="0.2">
      <c r="A19" s="109">
        <v>5</v>
      </c>
      <c r="B19" s="93" t="s">
        <v>53</v>
      </c>
      <c r="C19" s="119">
        <v>405</v>
      </c>
      <c r="D19" s="93" t="s">
        <v>85</v>
      </c>
      <c r="E19" s="96">
        <v>339.6</v>
      </c>
      <c r="F19" s="96">
        <v>373.56000000000006</v>
      </c>
      <c r="G19" s="108">
        <v>273000</v>
      </c>
      <c r="H19" s="108">
        <v>147000</v>
      </c>
      <c r="I19" s="108">
        <v>126000</v>
      </c>
    </row>
    <row r="20" spans="1:9" ht="16.5" x14ac:dyDescent="0.2">
      <c r="A20" s="109">
        <v>6</v>
      </c>
      <c r="B20" s="93" t="s">
        <v>54</v>
      </c>
      <c r="C20" s="120">
        <v>503</v>
      </c>
      <c r="D20" s="93" t="s">
        <v>85</v>
      </c>
      <c r="E20" s="96">
        <v>341.11</v>
      </c>
      <c r="F20" s="96">
        <v>375.22100000000006</v>
      </c>
      <c r="G20" s="108">
        <v>287000</v>
      </c>
      <c r="H20" s="108">
        <v>157000</v>
      </c>
      <c r="I20" s="108">
        <v>130000</v>
      </c>
    </row>
    <row r="21" spans="1:9" ht="16.5" x14ac:dyDescent="0.2">
      <c r="A21" s="109">
        <v>7</v>
      </c>
      <c r="B21" s="93" t="s">
        <v>54</v>
      </c>
      <c r="C21" s="119">
        <v>504</v>
      </c>
      <c r="D21" s="93" t="s">
        <v>85</v>
      </c>
      <c r="E21" s="96">
        <v>338.64</v>
      </c>
      <c r="F21" s="96">
        <v>372.50400000000002</v>
      </c>
      <c r="G21" s="108">
        <v>3101000</v>
      </c>
      <c r="H21" s="108">
        <v>480000</v>
      </c>
      <c r="I21" s="108">
        <v>2621000</v>
      </c>
    </row>
    <row r="22" spans="1:9" ht="16.5" x14ac:dyDescent="0.2">
      <c r="A22" s="109">
        <v>8</v>
      </c>
      <c r="B22" s="93" t="s">
        <v>54</v>
      </c>
      <c r="C22" s="120">
        <v>505</v>
      </c>
      <c r="D22" s="93" t="s">
        <v>85</v>
      </c>
      <c r="E22" s="96">
        <v>339.6</v>
      </c>
      <c r="F22" s="96">
        <v>373.56000000000006</v>
      </c>
      <c r="G22" s="108">
        <v>273000</v>
      </c>
      <c r="H22" s="108">
        <v>273000</v>
      </c>
      <c r="I22" s="108">
        <v>0</v>
      </c>
    </row>
    <row r="23" spans="1:9" ht="16.5" x14ac:dyDescent="0.2">
      <c r="A23" s="134" t="s">
        <v>35</v>
      </c>
      <c r="B23" s="135"/>
      <c r="C23" s="135"/>
      <c r="D23" s="136"/>
      <c r="E23" s="27">
        <f>SUM(E15:E22)</f>
        <v>2716.94</v>
      </c>
      <c r="F23" s="27">
        <f t="shared" ref="F23:I23" si="0">SUM(F15:F22)</f>
        <v>2988.634</v>
      </c>
      <c r="G23" s="27">
        <f t="shared" si="0"/>
        <v>8617100</v>
      </c>
      <c r="H23" s="27">
        <f t="shared" si="0"/>
        <v>4408860</v>
      </c>
      <c r="I23" s="27">
        <f t="shared" si="0"/>
        <v>4208240</v>
      </c>
    </row>
    <row r="29" spans="1:9" ht="49.5" x14ac:dyDescent="0.2">
      <c r="A29" s="94" t="s">
        <v>22</v>
      </c>
      <c r="B29" s="94" t="s">
        <v>65</v>
      </c>
      <c r="C29" s="94" t="s">
        <v>106</v>
      </c>
      <c r="D29" s="94" t="s">
        <v>44</v>
      </c>
      <c r="E29" s="95" t="s">
        <v>86</v>
      </c>
      <c r="F29" s="95" t="s">
        <v>87</v>
      </c>
      <c r="G29" s="108" t="s">
        <v>103</v>
      </c>
      <c r="H29" s="108" t="s">
        <v>104</v>
      </c>
      <c r="I29" s="108" t="s">
        <v>105</v>
      </c>
    </row>
    <row r="30" spans="1:9" ht="16.5" x14ac:dyDescent="0.3">
      <c r="A30" s="109">
        <v>1</v>
      </c>
      <c r="B30" s="118" t="s">
        <v>99</v>
      </c>
      <c r="C30" s="119">
        <v>6</v>
      </c>
      <c r="D30" s="93" t="s">
        <v>83</v>
      </c>
      <c r="E30" s="96">
        <v>125.72</v>
      </c>
      <c r="F30" s="96">
        <v>138.292</v>
      </c>
      <c r="G30" s="108">
        <v>612000</v>
      </c>
      <c r="H30" s="108">
        <v>292100</v>
      </c>
      <c r="I30" s="108">
        <v>319900</v>
      </c>
    </row>
    <row r="31" spans="1:9" ht="16.5" x14ac:dyDescent="0.2">
      <c r="A31" s="134" t="s">
        <v>35</v>
      </c>
      <c r="B31" s="135"/>
      <c r="C31" s="135"/>
      <c r="D31" s="136"/>
      <c r="E31" s="27">
        <f>SUM(E30)</f>
        <v>125.72</v>
      </c>
      <c r="F31" s="27">
        <f t="shared" ref="F31:I31" si="1">SUM(F30)</f>
        <v>138.292</v>
      </c>
      <c r="G31" s="27">
        <f t="shared" si="1"/>
        <v>612000</v>
      </c>
      <c r="H31" s="27">
        <f t="shared" si="1"/>
        <v>292100</v>
      </c>
      <c r="I31" s="27">
        <f t="shared" si="1"/>
        <v>319900</v>
      </c>
    </row>
    <row r="38" spans="1:9" ht="49.5" x14ac:dyDescent="0.2">
      <c r="A38" s="94" t="s">
        <v>22</v>
      </c>
      <c r="B38" s="94" t="s">
        <v>65</v>
      </c>
      <c r="C38" s="94" t="s">
        <v>26</v>
      </c>
      <c r="D38" s="94" t="s">
        <v>44</v>
      </c>
      <c r="E38" s="95" t="s">
        <v>86</v>
      </c>
      <c r="F38" s="95" t="s">
        <v>87</v>
      </c>
      <c r="G38" s="108" t="s">
        <v>103</v>
      </c>
      <c r="H38" s="108" t="s">
        <v>104</v>
      </c>
      <c r="I38" s="108" t="s">
        <v>105</v>
      </c>
    </row>
    <row r="39" spans="1:9" ht="16.5" x14ac:dyDescent="0.3">
      <c r="A39" s="109">
        <v>1</v>
      </c>
      <c r="B39" s="110" t="s">
        <v>50</v>
      </c>
      <c r="C39" s="119">
        <v>101</v>
      </c>
      <c r="D39" s="93" t="s">
        <v>45</v>
      </c>
      <c r="E39" s="96">
        <v>1025.92</v>
      </c>
      <c r="F39" s="96">
        <v>1128.5120000000002</v>
      </c>
      <c r="G39" s="108">
        <v>13400000</v>
      </c>
      <c r="H39" s="108">
        <v>9380000</v>
      </c>
      <c r="I39" s="108">
        <v>4020000</v>
      </c>
    </row>
    <row r="40" spans="1:9" ht="16.5" x14ac:dyDescent="0.2">
      <c r="A40" s="134" t="s">
        <v>35</v>
      </c>
      <c r="B40" s="135"/>
      <c r="C40" s="135"/>
      <c r="D40" s="136"/>
      <c r="E40" s="27">
        <f>SUM(E39)</f>
        <v>1025.92</v>
      </c>
      <c r="F40" s="27">
        <f t="shared" ref="F40:I40" si="2">SUM(F39)</f>
        <v>1128.5120000000002</v>
      </c>
      <c r="G40" s="27">
        <f t="shared" si="2"/>
        <v>13400000</v>
      </c>
      <c r="H40" s="27">
        <f t="shared" si="2"/>
        <v>9380000</v>
      </c>
      <c r="I40" s="27">
        <f t="shared" si="2"/>
        <v>4020000</v>
      </c>
    </row>
  </sheetData>
  <mergeCells count="4">
    <mergeCell ref="A6:D6"/>
    <mergeCell ref="A23:D23"/>
    <mergeCell ref="A31:D31"/>
    <mergeCell ref="A40:D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5CB4-E13C-486C-AF66-6155B2E215BF}">
  <dimension ref="A1:I30"/>
  <sheetViews>
    <sheetView topLeftCell="A11" workbookViewId="0">
      <selection activeCell="A30" sqref="A30:D30"/>
    </sheetView>
  </sheetViews>
  <sheetFormatPr defaultRowHeight="14.25" x14ac:dyDescent="0.2"/>
  <cols>
    <col min="1" max="1" width="5.75" bestFit="1" customWidth="1"/>
    <col min="2" max="2" width="11.375" bestFit="1" customWidth="1"/>
    <col min="3" max="3" width="8.875" bestFit="1" customWidth="1"/>
    <col min="4" max="4" width="5.75" bestFit="1" customWidth="1"/>
    <col min="5" max="5" width="12.625" customWidth="1"/>
    <col min="6" max="6" width="11.375" customWidth="1"/>
    <col min="8" max="8" width="11.875" bestFit="1" customWidth="1"/>
    <col min="9" max="9" width="12" bestFit="1" customWidth="1"/>
  </cols>
  <sheetData>
    <row r="1" spans="1:9" ht="33" x14ac:dyDescent="0.2">
      <c r="A1" s="94" t="s">
        <v>22</v>
      </c>
      <c r="B1" s="94" t="s">
        <v>65</v>
      </c>
      <c r="C1" s="94" t="s">
        <v>98</v>
      </c>
      <c r="D1" s="94" t="s">
        <v>44</v>
      </c>
      <c r="E1" s="95" t="s">
        <v>86</v>
      </c>
      <c r="F1" s="95" t="s">
        <v>86</v>
      </c>
      <c r="G1" s="95" t="s">
        <v>107</v>
      </c>
      <c r="H1" s="95" t="s">
        <v>108</v>
      </c>
    </row>
    <row r="2" spans="1:9" ht="16.5" x14ac:dyDescent="0.3">
      <c r="A2" s="109">
        <v>1</v>
      </c>
      <c r="B2" s="110" t="s">
        <v>50</v>
      </c>
      <c r="C2" s="119">
        <v>102</v>
      </c>
      <c r="D2" s="93" t="s">
        <v>85</v>
      </c>
      <c r="E2" s="96">
        <v>573.4</v>
      </c>
      <c r="F2" s="96">
        <v>630.74</v>
      </c>
      <c r="G2" s="96">
        <v>15000</v>
      </c>
      <c r="H2" s="96">
        <f t="shared" ref="H2:H10" si="0">G2*E2</f>
        <v>8601000</v>
      </c>
      <c r="I2" s="39">
        <f>10000*135%</f>
        <v>13500</v>
      </c>
    </row>
    <row r="3" spans="1:9" ht="16.5" x14ac:dyDescent="0.3">
      <c r="A3" s="109">
        <v>2</v>
      </c>
      <c r="B3" s="110" t="s">
        <v>50</v>
      </c>
      <c r="C3" s="119">
        <v>103</v>
      </c>
      <c r="D3" s="93" t="s">
        <v>57</v>
      </c>
      <c r="E3" s="96">
        <v>639.70000000000005</v>
      </c>
      <c r="F3" s="96">
        <v>703.67000000000007</v>
      </c>
      <c r="G3" s="96">
        <v>15000</v>
      </c>
      <c r="H3" s="96">
        <f t="shared" si="0"/>
        <v>9595500</v>
      </c>
    </row>
    <row r="4" spans="1:9" ht="16.5" x14ac:dyDescent="0.3">
      <c r="A4" s="109">
        <v>3</v>
      </c>
      <c r="B4" s="110" t="s">
        <v>51</v>
      </c>
      <c r="C4" s="119">
        <v>201</v>
      </c>
      <c r="D4" s="93" t="s">
        <v>45</v>
      </c>
      <c r="E4" s="96">
        <v>1025.92</v>
      </c>
      <c r="F4" s="96">
        <v>1128.5120000000002</v>
      </c>
      <c r="G4" s="96">
        <v>15000</v>
      </c>
      <c r="H4" s="96">
        <f t="shared" si="0"/>
        <v>15388800.000000002</v>
      </c>
    </row>
    <row r="5" spans="1:9" ht="16.5" x14ac:dyDescent="0.3">
      <c r="A5" s="109">
        <v>4</v>
      </c>
      <c r="B5" s="110" t="s">
        <v>51</v>
      </c>
      <c r="C5" s="119">
        <v>202</v>
      </c>
      <c r="D5" s="93" t="s">
        <v>85</v>
      </c>
      <c r="E5" s="96">
        <v>573.4</v>
      </c>
      <c r="F5" s="96">
        <v>630.74</v>
      </c>
      <c r="G5" s="96">
        <v>15000</v>
      </c>
      <c r="H5" s="96">
        <f t="shared" si="0"/>
        <v>8601000</v>
      </c>
    </row>
    <row r="6" spans="1:9" ht="16.5" x14ac:dyDescent="0.3">
      <c r="A6" s="109">
        <v>5</v>
      </c>
      <c r="B6" s="110" t="s">
        <v>51</v>
      </c>
      <c r="C6" s="119">
        <v>203</v>
      </c>
      <c r="D6" s="93" t="s">
        <v>57</v>
      </c>
      <c r="E6" s="96">
        <v>639.70000000000005</v>
      </c>
      <c r="F6" s="96">
        <v>703.67000000000007</v>
      </c>
      <c r="G6" s="96">
        <v>15000</v>
      </c>
      <c r="H6" s="96">
        <f t="shared" si="0"/>
        <v>9595500</v>
      </c>
    </row>
    <row r="7" spans="1:9" ht="16.5" x14ac:dyDescent="0.3">
      <c r="A7" s="109">
        <v>6</v>
      </c>
      <c r="B7" s="110" t="s">
        <v>52</v>
      </c>
      <c r="C7" s="120">
        <v>303</v>
      </c>
      <c r="D7" s="93" t="s">
        <v>85</v>
      </c>
      <c r="E7" s="96">
        <v>341.11</v>
      </c>
      <c r="F7" s="96">
        <v>375.22100000000006</v>
      </c>
      <c r="G7" s="96">
        <v>15000</v>
      </c>
      <c r="H7" s="96">
        <f t="shared" si="0"/>
        <v>5116650</v>
      </c>
    </row>
    <row r="8" spans="1:9" ht="16.5" x14ac:dyDescent="0.2">
      <c r="A8" s="109">
        <v>7</v>
      </c>
      <c r="B8" s="93" t="s">
        <v>55</v>
      </c>
      <c r="C8" s="120">
        <v>603</v>
      </c>
      <c r="D8" s="93" t="s">
        <v>85</v>
      </c>
      <c r="E8" s="96">
        <v>341.11</v>
      </c>
      <c r="F8" s="96">
        <v>375.22100000000006</v>
      </c>
      <c r="G8" s="96">
        <v>15000</v>
      </c>
      <c r="H8" s="96">
        <f t="shared" si="0"/>
        <v>5116650</v>
      </c>
    </row>
    <row r="9" spans="1:9" ht="16.5" x14ac:dyDescent="0.2">
      <c r="A9" s="109">
        <v>8</v>
      </c>
      <c r="B9" s="93" t="s">
        <v>55</v>
      </c>
      <c r="C9" s="120">
        <v>604</v>
      </c>
      <c r="D9" s="93" t="s">
        <v>85</v>
      </c>
      <c r="E9" s="96">
        <v>338.64</v>
      </c>
      <c r="F9" s="96">
        <v>372.50400000000002</v>
      </c>
      <c r="G9" s="96">
        <v>15000</v>
      </c>
      <c r="H9" s="96">
        <f t="shared" si="0"/>
        <v>5079600</v>
      </c>
    </row>
    <row r="10" spans="1:9" ht="16.5" x14ac:dyDescent="0.2">
      <c r="A10" s="109">
        <v>9</v>
      </c>
      <c r="B10" s="93" t="s">
        <v>55</v>
      </c>
      <c r="C10" s="120">
        <v>605</v>
      </c>
      <c r="D10" s="93" t="s">
        <v>85</v>
      </c>
      <c r="E10" s="96">
        <v>339.6</v>
      </c>
      <c r="F10" s="96">
        <v>373.56000000000006</v>
      </c>
      <c r="G10" s="96">
        <v>15000</v>
      </c>
      <c r="H10" s="96">
        <f t="shared" si="0"/>
        <v>5094000</v>
      </c>
    </row>
    <row r="11" spans="1:9" ht="16.5" x14ac:dyDescent="0.2">
      <c r="A11" s="134" t="s">
        <v>35</v>
      </c>
      <c r="B11" s="135"/>
      <c r="C11" s="135"/>
      <c r="D11" s="136"/>
      <c r="E11" s="27">
        <f>SUM(E2:E10)</f>
        <v>4812.5800000000008</v>
      </c>
      <c r="F11" s="27">
        <f t="shared" ref="F11:H11" si="1">SUM(F2:F10)</f>
        <v>5293.8380000000016</v>
      </c>
      <c r="G11" s="27"/>
      <c r="H11" s="27">
        <f t="shared" si="1"/>
        <v>72188700</v>
      </c>
    </row>
    <row r="16" spans="1:9" ht="33" x14ac:dyDescent="0.2">
      <c r="A16" s="94" t="s">
        <v>22</v>
      </c>
      <c r="B16" s="94" t="s">
        <v>65</v>
      </c>
      <c r="C16" s="94" t="s">
        <v>98</v>
      </c>
      <c r="D16" s="94" t="s">
        <v>44</v>
      </c>
      <c r="E16" s="95" t="s">
        <v>86</v>
      </c>
      <c r="F16" s="95" t="s">
        <v>86</v>
      </c>
      <c r="G16" s="95" t="s">
        <v>107</v>
      </c>
      <c r="H16" s="95" t="s">
        <v>108</v>
      </c>
    </row>
    <row r="17" spans="1:8" ht="33" x14ac:dyDescent="0.3">
      <c r="A17" s="109">
        <v>1</v>
      </c>
      <c r="B17" s="118" t="s">
        <v>97</v>
      </c>
      <c r="C17" s="119">
        <v>1</v>
      </c>
      <c r="D17" s="93" t="s">
        <v>83</v>
      </c>
      <c r="E17" s="96">
        <v>592.34</v>
      </c>
      <c r="F17" s="96">
        <v>651.57400000000007</v>
      </c>
      <c r="G17" s="96">
        <v>30000</v>
      </c>
      <c r="H17" s="96">
        <f>G17*E17</f>
        <v>17770200</v>
      </c>
    </row>
    <row r="18" spans="1:8" ht="33" x14ac:dyDescent="0.3">
      <c r="A18" s="109">
        <v>2</v>
      </c>
      <c r="B18" s="118" t="s">
        <v>97</v>
      </c>
      <c r="C18" s="119">
        <v>2</v>
      </c>
      <c r="D18" s="93" t="s">
        <v>83</v>
      </c>
      <c r="E18" s="96">
        <v>296.02</v>
      </c>
      <c r="F18" s="96">
        <v>325.62200000000001</v>
      </c>
      <c r="G18" s="96">
        <v>30000</v>
      </c>
      <c r="H18" s="96">
        <f t="shared" ref="H18:H21" si="2">G18*E18</f>
        <v>8880600</v>
      </c>
    </row>
    <row r="19" spans="1:8" ht="33" x14ac:dyDescent="0.3">
      <c r="A19" s="109">
        <v>3</v>
      </c>
      <c r="B19" s="118" t="s">
        <v>97</v>
      </c>
      <c r="C19" s="119">
        <v>3</v>
      </c>
      <c r="D19" s="93" t="s">
        <v>83</v>
      </c>
      <c r="E19" s="96">
        <v>471.36</v>
      </c>
      <c r="F19" s="96">
        <v>518.49600000000009</v>
      </c>
      <c r="G19" s="96">
        <v>30000</v>
      </c>
      <c r="H19" s="96">
        <f t="shared" si="2"/>
        <v>14140800</v>
      </c>
    </row>
    <row r="20" spans="1:8" ht="33" x14ac:dyDescent="0.3">
      <c r="A20" s="109">
        <v>4</v>
      </c>
      <c r="B20" s="118" t="s">
        <v>97</v>
      </c>
      <c r="C20" s="119">
        <v>4</v>
      </c>
      <c r="D20" s="93" t="s">
        <v>83</v>
      </c>
      <c r="E20" s="96">
        <v>453.7</v>
      </c>
      <c r="F20" s="96">
        <v>499.07000000000005</v>
      </c>
      <c r="G20" s="96">
        <v>30000</v>
      </c>
      <c r="H20" s="96">
        <f t="shared" si="2"/>
        <v>13611000</v>
      </c>
    </row>
    <row r="21" spans="1:8" ht="33" x14ac:dyDescent="0.3">
      <c r="A21" s="109">
        <v>5</v>
      </c>
      <c r="B21" s="118" t="s">
        <v>97</v>
      </c>
      <c r="C21" s="119">
        <v>5</v>
      </c>
      <c r="D21" s="93" t="s">
        <v>83</v>
      </c>
      <c r="E21" s="96">
        <v>398.27</v>
      </c>
      <c r="F21" s="96">
        <v>438.09700000000004</v>
      </c>
      <c r="G21" s="96">
        <v>30000</v>
      </c>
      <c r="H21" s="96">
        <f t="shared" si="2"/>
        <v>11948100</v>
      </c>
    </row>
    <row r="22" spans="1:8" ht="16.5" x14ac:dyDescent="0.2">
      <c r="A22" s="134" t="s">
        <v>35</v>
      </c>
      <c r="B22" s="135"/>
      <c r="C22" s="135"/>
      <c r="D22" s="136"/>
      <c r="E22" s="27">
        <f>SUM(E17:E21)</f>
        <v>2211.69</v>
      </c>
      <c r="F22" s="27">
        <f t="shared" ref="F22:H22" si="3">SUM(F17:F21)</f>
        <v>2432.8590000000004</v>
      </c>
      <c r="G22" s="27"/>
      <c r="H22" s="27">
        <f t="shared" si="3"/>
        <v>66350700</v>
      </c>
    </row>
    <row r="28" spans="1:8" ht="33" x14ac:dyDescent="0.2">
      <c r="A28" s="94" t="s">
        <v>22</v>
      </c>
      <c r="B28" s="94" t="s">
        <v>65</v>
      </c>
      <c r="C28" s="94" t="s">
        <v>98</v>
      </c>
      <c r="D28" s="94" t="s">
        <v>44</v>
      </c>
      <c r="E28" s="95" t="s">
        <v>86</v>
      </c>
      <c r="F28" s="95" t="s">
        <v>86</v>
      </c>
      <c r="G28" s="95" t="s">
        <v>107</v>
      </c>
      <c r="H28" s="95" t="s">
        <v>108</v>
      </c>
    </row>
    <row r="29" spans="1:8" ht="16.5" x14ac:dyDescent="0.3">
      <c r="A29" s="109">
        <v>1</v>
      </c>
      <c r="B29" s="110" t="s">
        <v>100</v>
      </c>
      <c r="C29" s="119">
        <v>7</v>
      </c>
      <c r="D29" s="93" t="s">
        <v>101</v>
      </c>
      <c r="E29" s="96">
        <v>655.74</v>
      </c>
      <c r="F29" s="96">
        <v>721.31400000000008</v>
      </c>
      <c r="G29" s="96">
        <v>15000</v>
      </c>
      <c r="H29" s="96">
        <f t="shared" ref="H29" si="4">G29*E29</f>
        <v>9836100</v>
      </c>
    </row>
    <row r="30" spans="1:8" ht="16.5" x14ac:dyDescent="0.2">
      <c r="A30" s="134" t="s">
        <v>35</v>
      </c>
      <c r="B30" s="135"/>
      <c r="C30" s="135"/>
      <c r="D30" s="136"/>
      <c r="E30" s="27">
        <f>SUM(E29)</f>
        <v>655.74</v>
      </c>
      <c r="F30" s="27">
        <f t="shared" ref="F30:H30" si="5">SUM(F29)</f>
        <v>721.31400000000008</v>
      </c>
      <c r="G30" s="27"/>
      <c r="H30" s="27">
        <f t="shared" si="5"/>
        <v>9836100</v>
      </c>
    </row>
  </sheetData>
  <mergeCells count="3">
    <mergeCell ref="A11:D11"/>
    <mergeCell ref="A22:D22"/>
    <mergeCell ref="A30:D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26" width="7.625" customWidth="1"/>
  </cols>
  <sheetData>
    <row r="1" spans="1:13" x14ac:dyDescent="0.25">
      <c r="A1" s="9" t="s">
        <v>27</v>
      </c>
      <c r="B1" s="9" t="s">
        <v>26</v>
      </c>
      <c r="C1" s="9" t="s">
        <v>29</v>
      </c>
      <c r="D1" s="9" t="s">
        <v>30</v>
      </c>
      <c r="E1" s="9" t="s">
        <v>31</v>
      </c>
      <c r="F1" s="9" t="s">
        <v>32</v>
      </c>
    </row>
    <row r="2" spans="1:13" x14ac:dyDescent="0.25">
      <c r="A2" s="9">
        <v>1</v>
      </c>
      <c r="B2" s="9">
        <v>1</v>
      </c>
      <c r="C2" s="9">
        <v>52.05</v>
      </c>
      <c r="D2" s="9">
        <f t="shared" ref="D2:D31" si="0">11.23/2</f>
        <v>5.6150000000000002</v>
      </c>
      <c r="E2" s="9">
        <f t="shared" ref="E2:E39" si="1">2.4*0.6*4</f>
        <v>5.76</v>
      </c>
      <c r="I2" s="9">
        <f t="shared" ref="I2:K2" si="2">C2*10.764</f>
        <v>560.26619999999991</v>
      </c>
      <c r="J2" s="9">
        <f t="shared" si="2"/>
        <v>60.439859999999996</v>
      </c>
      <c r="K2" s="9">
        <f t="shared" si="2"/>
        <v>62.000639999999997</v>
      </c>
      <c r="M2" s="9">
        <f t="shared" ref="M2:M6" si="3">I2+J2+K2</f>
        <v>682.70669999999984</v>
      </c>
    </row>
    <row r="3" spans="1:13" x14ac:dyDescent="0.25">
      <c r="B3" s="9">
        <v>2</v>
      </c>
      <c r="C3" s="9">
        <v>52.05</v>
      </c>
      <c r="D3" s="9">
        <f t="shared" si="0"/>
        <v>5.6150000000000002</v>
      </c>
      <c r="E3" s="9">
        <f t="shared" si="1"/>
        <v>5.76</v>
      </c>
      <c r="I3" s="9">
        <f t="shared" ref="I3:K3" si="4">C3*10.764</f>
        <v>560.26619999999991</v>
      </c>
      <c r="J3" s="9">
        <f t="shared" si="4"/>
        <v>60.439859999999996</v>
      </c>
      <c r="K3" s="9">
        <f t="shared" si="4"/>
        <v>62.000639999999997</v>
      </c>
      <c r="M3" s="9">
        <f t="shared" si="3"/>
        <v>682.70669999999984</v>
      </c>
    </row>
    <row r="4" spans="1:13" x14ac:dyDescent="0.25">
      <c r="A4" s="9">
        <v>2</v>
      </c>
      <c r="B4" s="9">
        <v>1</v>
      </c>
      <c r="C4" s="9">
        <v>52.05</v>
      </c>
      <c r="D4" s="9">
        <f t="shared" si="0"/>
        <v>5.6150000000000002</v>
      </c>
      <c r="E4" s="9">
        <f t="shared" si="1"/>
        <v>5.76</v>
      </c>
      <c r="I4" s="9">
        <f t="shared" ref="I4:K4" si="5">C4*10.764</f>
        <v>560.26619999999991</v>
      </c>
      <c r="J4" s="9">
        <f t="shared" si="5"/>
        <v>60.439859999999996</v>
      </c>
      <c r="K4" s="9">
        <f t="shared" si="5"/>
        <v>62.000639999999997</v>
      </c>
      <c r="M4" s="9">
        <f t="shared" si="3"/>
        <v>682.70669999999984</v>
      </c>
    </row>
    <row r="5" spans="1:13" x14ac:dyDescent="0.25">
      <c r="B5" s="9">
        <v>2</v>
      </c>
      <c r="C5" s="9">
        <v>52.05</v>
      </c>
      <c r="D5" s="9">
        <f t="shared" si="0"/>
        <v>5.6150000000000002</v>
      </c>
      <c r="E5" s="9">
        <f t="shared" si="1"/>
        <v>5.76</v>
      </c>
      <c r="I5" s="9">
        <f t="shared" ref="I5:K5" si="6">C5*10.764</f>
        <v>560.26619999999991</v>
      </c>
      <c r="J5" s="9">
        <f t="shared" si="6"/>
        <v>60.439859999999996</v>
      </c>
      <c r="K5" s="9">
        <f t="shared" si="6"/>
        <v>62.000639999999997</v>
      </c>
      <c r="M5" s="9">
        <f t="shared" si="3"/>
        <v>682.70669999999984</v>
      </c>
    </row>
    <row r="6" spans="1:13" x14ac:dyDescent="0.25">
      <c r="B6" s="9">
        <v>3</v>
      </c>
      <c r="C6" s="9">
        <v>52.05</v>
      </c>
      <c r="D6" s="9">
        <f t="shared" si="0"/>
        <v>5.6150000000000002</v>
      </c>
      <c r="E6" s="9">
        <f t="shared" si="1"/>
        <v>5.76</v>
      </c>
      <c r="I6" s="9">
        <f t="shared" ref="I6:K6" si="7">C6*10.764</f>
        <v>560.26619999999991</v>
      </c>
      <c r="J6" s="9">
        <f t="shared" si="7"/>
        <v>60.439859999999996</v>
      </c>
      <c r="K6" s="9">
        <f t="shared" si="7"/>
        <v>62.000639999999997</v>
      </c>
      <c r="M6" s="9">
        <f t="shared" si="3"/>
        <v>682.70669999999984</v>
      </c>
    </row>
    <row r="7" spans="1:13" x14ac:dyDescent="0.25">
      <c r="B7" s="9">
        <v>4</v>
      </c>
      <c r="C7" s="9">
        <v>52.05</v>
      </c>
      <c r="D7" s="9">
        <f t="shared" si="0"/>
        <v>5.6150000000000002</v>
      </c>
      <c r="E7" s="9">
        <f t="shared" si="1"/>
        <v>5.76</v>
      </c>
      <c r="F7" s="9">
        <f>3.35*1.45</f>
        <v>4.8574999999999999</v>
      </c>
      <c r="I7" s="9">
        <f t="shared" ref="I7:L7" si="8">C7*10.764</f>
        <v>560.26619999999991</v>
      </c>
      <c r="J7" s="9">
        <f t="shared" si="8"/>
        <v>60.439859999999996</v>
      </c>
      <c r="K7" s="9">
        <f t="shared" si="8"/>
        <v>62.000639999999997</v>
      </c>
      <c r="L7" s="9">
        <f t="shared" si="8"/>
        <v>52.286129999999993</v>
      </c>
      <c r="M7" s="9">
        <f>I7+J7+K7+L7</f>
        <v>734.9928299999998</v>
      </c>
    </row>
    <row r="8" spans="1:13" x14ac:dyDescent="0.25">
      <c r="A8" s="9">
        <v>3</v>
      </c>
      <c r="B8" s="9">
        <v>1</v>
      </c>
      <c r="C8" s="9">
        <v>52.05</v>
      </c>
      <c r="D8" s="9">
        <f t="shared" si="0"/>
        <v>5.6150000000000002</v>
      </c>
      <c r="E8" s="9">
        <f t="shared" si="1"/>
        <v>5.76</v>
      </c>
      <c r="I8" s="9">
        <f t="shared" ref="I8:K8" si="9">C8*10.764</f>
        <v>560.26619999999991</v>
      </c>
      <c r="J8" s="9">
        <f t="shared" si="9"/>
        <v>60.439859999999996</v>
      </c>
      <c r="K8" s="9">
        <f t="shared" si="9"/>
        <v>62.000639999999997</v>
      </c>
      <c r="M8" s="9">
        <f t="shared" ref="M8:M55" si="10">I8+J8+K8</f>
        <v>682.70669999999984</v>
      </c>
    </row>
    <row r="9" spans="1:13" x14ac:dyDescent="0.25">
      <c r="B9" s="9">
        <v>2</v>
      </c>
      <c r="C9" s="9">
        <v>52.05</v>
      </c>
      <c r="D9" s="9">
        <f t="shared" si="0"/>
        <v>5.6150000000000002</v>
      </c>
      <c r="E9" s="9">
        <f t="shared" si="1"/>
        <v>5.76</v>
      </c>
      <c r="I9" s="9">
        <f t="shared" ref="I9:K9" si="11">C9*10.764</f>
        <v>560.26619999999991</v>
      </c>
      <c r="J9" s="9">
        <f t="shared" si="11"/>
        <v>60.439859999999996</v>
      </c>
      <c r="K9" s="9">
        <f t="shared" si="11"/>
        <v>62.000639999999997</v>
      </c>
      <c r="M9" s="9">
        <f t="shared" si="10"/>
        <v>682.70669999999984</v>
      </c>
    </row>
    <row r="10" spans="1:13" x14ac:dyDescent="0.25">
      <c r="B10" s="9">
        <v>3</v>
      </c>
      <c r="C10" s="9">
        <v>52.05</v>
      </c>
      <c r="D10" s="9">
        <f t="shared" si="0"/>
        <v>5.6150000000000002</v>
      </c>
      <c r="E10" s="9">
        <f t="shared" si="1"/>
        <v>5.76</v>
      </c>
      <c r="I10" s="9">
        <f t="shared" ref="I10:K10" si="12">C10*10.764</f>
        <v>560.26619999999991</v>
      </c>
      <c r="J10" s="9">
        <f t="shared" si="12"/>
        <v>60.439859999999996</v>
      </c>
      <c r="K10" s="9">
        <f t="shared" si="12"/>
        <v>62.000639999999997</v>
      </c>
      <c r="M10" s="9">
        <f t="shared" si="10"/>
        <v>682.70669999999984</v>
      </c>
    </row>
    <row r="11" spans="1:13" x14ac:dyDescent="0.25">
      <c r="B11" s="9">
        <v>4</v>
      </c>
      <c r="C11" s="9">
        <v>52.05</v>
      </c>
      <c r="D11" s="9">
        <f t="shared" si="0"/>
        <v>5.6150000000000002</v>
      </c>
      <c r="E11" s="9">
        <f t="shared" si="1"/>
        <v>5.76</v>
      </c>
      <c r="I11" s="9">
        <f t="shared" ref="I11:K11" si="13">C11*10.764</f>
        <v>560.26619999999991</v>
      </c>
      <c r="J11" s="9">
        <f t="shared" si="13"/>
        <v>60.439859999999996</v>
      </c>
      <c r="K11" s="9">
        <f t="shared" si="13"/>
        <v>62.000639999999997</v>
      </c>
      <c r="M11" s="9">
        <f t="shared" si="10"/>
        <v>682.70669999999984</v>
      </c>
    </row>
    <row r="12" spans="1:13" x14ac:dyDescent="0.25">
      <c r="A12" s="9">
        <v>4</v>
      </c>
      <c r="B12" s="9">
        <v>1</v>
      </c>
      <c r="C12" s="9">
        <v>52.05</v>
      </c>
      <c r="D12" s="9">
        <f t="shared" si="0"/>
        <v>5.6150000000000002</v>
      </c>
      <c r="E12" s="9">
        <f t="shared" si="1"/>
        <v>5.76</v>
      </c>
      <c r="I12" s="9">
        <f t="shared" ref="I12:K12" si="14">C12*10.764</f>
        <v>560.26619999999991</v>
      </c>
      <c r="J12" s="9">
        <f t="shared" si="14"/>
        <v>60.439859999999996</v>
      </c>
      <c r="K12" s="9">
        <f t="shared" si="14"/>
        <v>62.000639999999997</v>
      </c>
      <c r="M12" s="9">
        <f t="shared" si="10"/>
        <v>682.70669999999984</v>
      </c>
    </row>
    <row r="13" spans="1:13" x14ac:dyDescent="0.25">
      <c r="B13" s="9">
        <v>2</v>
      </c>
      <c r="C13" s="9">
        <v>52.05</v>
      </c>
      <c r="D13" s="9">
        <f t="shared" si="0"/>
        <v>5.6150000000000002</v>
      </c>
      <c r="E13" s="9">
        <f t="shared" si="1"/>
        <v>5.76</v>
      </c>
      <c r="I13" s="9">
        <f t="shared" ref="I13:K13" si="15">C13*10.764</f>
        <v>560.26619999999991</v>
      </c>
      <c r="J13" s="9">
        <f t="shared" si="15"/>
        <v>60.439859999999996</v>
      </c>
      <c r="K13" s="9">
        <f t="shared" si="15"/>
        <v>62.000639999999997</v>
      </c>
      <c r="M13" s="9">
        <f t="shared" si="10"/>
        <v>682.70669999999984</v>
      </c>
    </row>
    <row r="14" spans="1:13" x14ac:dyDescent="0.25">
      <c r="B14" s="9">
        <v>3</v>
      </c>
      <c r="C14" s="9">
        <v>52.05</v>
      </c>
      <c r="D14" s="9">
        <f t="shared" si="0"/>
        <v>5.6150000000000002</v>
      </c>
      <c r="E14" s="9">
        <f t="shared" si="1"/>
        <v>5.76</v>
      </c>
      <c r="I14" s="9">
        <f t="shared" ref="I14:K14" si="16">C14*10.764</f>
        <v>560.26619999999991</v>
      </c>
      <c r="J14" s="9">
        <f t="shared" si="16"/>
        <v>60.439859999999996</v>
      </c>
      <c r="K14" s="9">
        <f t="shared" si="16"/>
        <v>62.000639999999997</v>
      </c>
      <c r="M14" s="9">
        <f t="shared" si="10"/>
        <v>682.70669999999984</v>
      </c>
    </row>
    <row r="15" spans="1:13" x14ac:dyDescent="0.25">
      <c r="B15" s="9">
        <v>4</v>
      </c>
      <c r="C15" s="9">
        <v>52.05</v>
      </c>
      <c r="D15" s="9">
        <f t="shared" si="0"/>
        <v>5.6150000000000002</v>
      </c>
      <c r="E15" s="9">
        <f t="shared" si="1"/>
        <v>5.76</v>
      </c>
      <c r="I15" s="9">
        <f t="shared" ref="I15:K15" si="17">C15*10.764</f>
        <v>560.26619999999991</v>
      </c>
      <c r="J15" s="9">
        <f t="shared" si="17"/>
        <v>60.439859999999996</v>
      </c>
      <c r="K15" s="9">
        <f t="shared" si="17"/>
        <v>62.000639999999997</v>
      </c>
      <c r="M15" s="9">
        <f t="shared" si="10"/>
        <v>682.70669999999984</v>
      </c>
    </row>
    <row r="16" spans="1:13" x14ac:dyDescent="0.25">
      <c r="A16" s="9">
        <v>5</v>
      </c>
      <c r="B16" s="9">
        <v>1</v>
      </c>
      <c r="C16" s="9">
        <v>52.05</v>
      </c>
      <c r="D16" s="9">
        <f t="shared" si="0"/>
        <v>5.6150000000000002</v>
      </c>
      <c r="E16" s="9">
        <f t="shared" si="1"/>
        <v>5.76</v>
      </c>
      <c r="I16" s="9">
        <f t="shared" ref="I16:K16" si="18">C16*10.764</f>
        <v>560.26619999999991</v>
      </c>
      <c r="J16" s="9">
        <f t="shared" si="18"/>
        <v>60.439859999999996</v>
      </c>
      <c r="K16" s="9">
        <f t="shared" si="18"/>
        <v>62.000639999999997</v>
      </c>
      <c r="M16" s="9">
        <f t="shared" si="10"/>
        <v>682.70669999999984</v>
      </c>
    </row>
    <row r="17" spans="1:13" x14ac:dyDescent="0.25">
      <c r="B17" s="9">
        <v>2</v>
      </c>
      <c r="C17" s="9">
        <v>52.05</v>
      </c>
      <c r="D17" s="9">
        <f t="shared" si="0"/>
        <v>5.6150000000000002</v>
      </c>
      <c r="E17" s="9">
        <f t="shared" si="1"/>
        <v>5.76</v>
      </c>
      <c r="I17" s="9">
        <f t="shared" ref="I17:K17" si="19">C17*10.764</f>
        <v>560.26619999999991</v>
      </c>
      <c r="J17" s="9">
        <f t="shared" si="19"/>
        <v>60.439859999999996</v>
      </c>
      <c r="K17" s="9">
        <f t="shared" si="19"/>
        <v>62.000639999999997</v>
      </c>
      <c r="M17" s="9">
        <f t="shared" si="10"/>
        <v>682.70669999999984</v>
      </c>
    </row>
    <row r="18" spans="1:13" x14ac:dyDescent="0.25">
      <c r="B18" s="9">
        <v>3</v>
      </c>
      <c r="C18" s="9">
        <v>52.05</v>
      </c>
      <c r="D18" s="9">
        <f t="shared" si="0"/>
        <v>5.6150000000000002</v>
      </c>
      <c r="E18" s="9">
        <f t="shared" si="1"/>
        <v>5.76</v>
      </c>
      <c r="I18" s="9">
        <f t="shared" ref="I18:K18" si="20">C18*10.764</f>
        <v>560.26619999999991</v>
      </c>
      <c r="J18" s="9">
        <f t="shared" si="20"/>
        <v>60.439859999999996</v>
      </c>
      <c r="K18" s="9">
        <f t="shared" si="20"/>
        <v>62.000639999999997</v>
      </c>
      <c r="M18" s="9">
        <f t="shared" si="10"/>
        <v>682.70669999999984</v>
      </c>
    </row>
    <row r="19" spans="1:13" x14ac:dyDescent="0.25">
      <c r="B19" s="9">
        <v>4</v>
      </c>
      <c r="C19" s="9">
        <v>52.05</v>
      </c>
      <c r="D19" s="9">
        <f t="shared" si="0"/>
        <v>5.6150000000000002</v>
      </c>
      <c r="E19" s="9">
        <f t="shared" si="1"/>
        <v>5.76</v>
      </c>
      <c r="I19" s="9">
        <f t="shared" ref="I19:K19" si="21">C19*10.764</f>
        <v>560.26619999999991</v>
      </c>
      <c r="J19" s="9">
        <f t="shared" si="21"/>
        <v>60.439859999999996</v>
      </c>
      <c r="K19" s="9">
        <f t="shared" si="21"/>
        <v>62.000639999999997</v>
      </c>
      <c r="M19" s="9">
        <f t="shared" si="10"/>
        <v>682.70669999999984</v>
      </c>
    </row>
    <row r="20" spans="1:13" x14ac:dyDescent="0.25">
      <c r="A20" s="9">
        <v>6</v>
      </c>
      <c r="B20" s="9">
        <v>1</v>
      </c>
      <c r="C20" s="9">
        <v>52.05</v>
      </c>
      <c r="D20" s="9">
        <f t="shared" si="0"/>
        <v>5.6150000000000002</v>
      </c>
      <c r="E20" s="9">
        <f t="shared" si="1"/>
        <v>5.76</v>
      </c>
      <c r="I20" s="9">
        <f t="shared" ref="I20:K20" si="22">C20*10.764</f>
        <v>560.26619999999991</v>
      </c>
      <c r="J20" s="9">
        <f t="shared" si="22"/>
        <v>60.439859999999996</v>
      </c>
      <c r="K20" s="9">
        <f t="shared" si="22"/>
        <v>62.000639999999997</v>
      </c>
      <c r="M20" s="9">
        <f t="shared" si="10"/>
        <v>682.70669999999984</v>
      </c>
    </row>
    <row r="21" spans="1:13" ht="15.75" customHeight="1" x14ac:dyDescent="0.25">
      <c r="B21" s="9">
        <v>2</v>
      </c>
      <c r="C21" s="9">
        <v>52.05</v>
      </c>
      <c r="D21" s="9">
        <f t="shared" si="0"/>
        <v>5.6150000000000002</v>
      </c>
      <c r="E21" s="9">
        <f t="shared" si="1"/>
        <v>5.76</v>
      </c>
      <c r="I21" s="9">
        <f t="shared" ref="I21:K21" si="23">C21*10.764</f>
        <v>560.26619999999991</v>
      </c>
      <c r="J21" s="9">
        <f t="shared" si="23"/>
        <v>60.439859999999996</v>
      </c>
      <c r="K21" s="9">
        <f t="shared" si="23"/>
        <v>62.000639999999997</v>
      </c>
      <c r="M21" s="9">
        <f t="shared" si="10"/>
        <v>682.70669999999984</v>
      </c>
    </row>
    <row r="22" spans="1:13" ht="15.75" customHeight="1" x14ac:dyDescent="0.25">
      <c r="B22" s="9">
        <v>3</v>
      </c>
      <c r="C22" s="9">
        <v>52.05</v>
      </c>
      <c r="D22" s="9">
        <f t="shared" si="0"/>
        <v>5.6150000000000002</v>
      </c>
      <c r="E22" s="9">
        <f t="shared" si="1"/>
        <v>5.76</v>
      </c>
      <c r="I22" s="9">
        <f t="shared" ref="I22:K22" si="24">C22*10.764</f>
        <v>560.26619999999991</v>
      </c>
      <c r="J22" s="9">
        <f t="shared" si="24"/>
        <v>60.439859999999996</v>
      </c>
      <c r="K22" s="9">
        <f t="shared" si="24"/>
        <v>62.000639999999997</v>
      </c>
      <c r="M22" s="9">
        <f t="shared" si="10"/>
        <v>682.70669999999984</v>
      </c>
    </row>
    <row r="23" spans="1:13" ht="15.75" customHeight="1" x14ac:dyDescent="0.25">
      <c r="B23" s="9">
        <v>4</v>
      </c>
      <c r="C23" s="9">
        <v>52.05</v>
      </c>
      <c r="D23" s="9">
        <f t="shared" si="0"/>
        <v>5.6150000000000002</v>
      </c>
      <c r="E23" s="9">
        <f t="shared" si="1"/>
        <v>5.76</v>
      </c>
      <c r="I23" s="9">
        <f t="shared" ref="I23:K23" si="25">C23*10.764</f>
        <v>560.26619999999991</v>
      </c>
      <c r="J23" s="9">
        <f t="shared" si="25"/>
        <v>60.439859999999996</v>
      </c>
      <c r="K23" s="9">
        <f t="shared" si="25"/>
        <v>62.000639999999997</v>
      </c>
      <c r="M23" s="9">
        <f t="shared" si="10"/>
        <v>682.70669999999984</v>
      </c>
    </row>
    <row r="24" spans="1:13" ht="15.75" customHeight="1" x14ac:dyDescent="0.25">
      <c r="A24" s="9">
        <v>7</v>
      </c>
      <c r="B24" s="9">
        <v>1</v>
      </c>
      <c r="C24" s="9">
        <v>52.05</v>
      </c>
      <c r="D24" s="9">
        <f t="shared" si="0"/>
        <v>5.6150000000000002</v>
      </c>
      <c r="E24" s="9">
        <f t="shared" si="1"/>
        <v>5.76</v>
      </c>
      <c r="I24" s="9">
        <f t="shared" ref="I24:K24" si="26">C24*10.764</f>
        <v>560.26619999999991</v>
      </c>
      <c r="J24" s="9">
        <f t="shared" si="26"/>
        <v>60.439859999999996</v>
      </c>
      <c r="K24" s="9">
        <f t="shared" si="26"/>
        <v>62.000639999999997</v>
      </c>
      <c r="M24" s="9">
        <f t="shared" si="10"/>
        <v>682.70669999999984</v>
      </c>
    </row>
    <row r="25" spans="1:13" ht="15.75" customHeight="1" x14ac:dyDescent="0.25">
      <c r="B25" s="9">
        <v>2</v>
      </c>
      <c r="C25" s="9">
        <v>52.05</v>
      </c>
      <c r="D25" s="9">
        <f t="shared" si="0"/>
        <v>5.6150000000000002</v>
      </c>
      <c r="E25" s="9">
        <f t="shared" si="1"/>
        <v>5.76</v>
      </c>
      <c r="I25" s="9">
        <f t="shared" ref="I25:K25" si="27">C25*10.764</f>
        <v>560.26619999999991</v>
      </c>
      <c r="J25" s="9">
        <f t="shared" si="27"/>
        <v>60.439859999999996</v>
      </c>
      <c r="K25" s="9">
        <f t="shared" si="27"/>
        <v>62.000639999999997</v>
      </c>
      <c r="M25" s="9">
        <f t="shared" si="10"/>
        <v>682.70669999999984</v>
      </c>
    </row>
    <row r="26" spans="1:13" ht="15.75" customHeight="1" x14ac:dyDescent="0.25">
      <c r="B26" s="9">
        <v>3</v>
      </c>
      <c r="C26" s="9">
        <v>52.05</v>
      </c>
      <c r="D26" s="9">
        <f t="shared" si="0"/>
        <v>5.6150000000000002</v>
      </c>
      <c r="E26" s="9">
        <f t="shared" si="1"/>
        <v>5.76</v>
      </c>
      <c r="I26" s="9">
        <f t="shared" ref="I26:K26" si="28">C26*10.764</f>
        <v>560.26619999999991</v>
      </c>
      <c r="J26" s="9">
        <f t="shared" si="28"/>
        <v>60.439859999999996</v>
      </c>
      <c r="K26" s="9">
        <f t="shared" si="28"/>
        <v>62.000639999999997</v>
      </c>
      <c r="M26" s="9">
        <f t="shared" si="10"/>
        <v>682.70669999999984</v>
      </c>
    </row>
    <row r="27" spans="1:13" ht="15.75" customHeight="1" x14ac:dyDescent="0.25">
      <c r="B27" s="9">
        <v>4</v>
      </c>
      <c r="C27" s="9">
        <v>52.05</v>
      </c>
      <c r="D27" s="9">
        <f t="shared" si="0"/>
        <v>5.6150000000000002</v>
      </c>
      <c r="E27" s="9">
        <f t="shared" si="1"/>
        <v>5.76</v>
      </c>
      <c r="I27" s="9">
        <f t="shared" ref="I27:K27" si="29">C27*10.764</f>
        <v>560.26619999999991</v>
      </c>
      <c r="J27" s="9">
        <f t="shared" si="29"/>
        <v>60.439859999999996</v>
      </c>
      <c r="K27" s="9">
        <f t="shared" si="29"/>
        <v>62.000639999999997</v>
      </c>
      <c r="M27" s="9">
        <f t="shared" si="10"/>
        <v>682.70669999999984</v>
      </c>
    </row>
    <row r="28" spans="1:13" ht="15.75" customHeight="1" x14ac:dyDescent="0.25">
      <c r="A28" s="9">
        <v>8</v>
      </c>
      <c r="B28" s="9">
        <v>1</v>
      </c>
      <c r="C28" s="9">
        <v>52.05</v>
      </c>
      <c r="D28" s="9">
        <f t="shared" si="0"/>
        <v>5.6150000000000002</v>
      </c>
      <c r="E28" s="9">
        <f t="shared" si="1"/>
        <v>5.76</v>
      </c>
      <c r="I28" s="9">
        <f t="shared" ref="I28:K28" si="30">C28*10.764</f>
        <v>560.26619999999991</v>
      </c>
      <c r="J28" s="9">
        <f t="shared" si="30"/>
        <v>60.439859999999996</v>
      </c>
      <c r="K28" s="9">
        <f t="shared" si="30"/>
        <v>62.000639999999997</v>
      </c>
      <c r="M28" s="9">
        <f t="shared" si="10"/>
        <v>682.70669999999984</v>
      </c>
    </row>
    <row r="29" spans="1:13" ht="15.75" customHeight="1" x14ac:dyDescent="0.25">
      <c r="B29" s="9">
        <v>2</v>
      </c>
      <c r="C29" s="9">
        <v>52.05</v>
      </c>
      <c r="D29" s="9">
        <f t="shared" si="0"/>
        <v>5.6150000000000002</v>
      </c>
      <c r="E29" s="9">
        <f t="shared" si="1"/>
        <v>5.76</v>
      </c>
      <c r="I29" s="9">
        <f t="shared" ref="I29:K29" si="31">C29*10.764</f>
        <v>560.26619999999991</v>
      </c>
      <c r="J29" s="9">
        <f t="shared" si="31"/>
        <v>60.439859999999996</v>
      </c>
      <c r="K29" s="9">
        <f t="shared" si="31"/>
        <v>62.000639999999997</v>
      </c>
      <c r="M29" s="9">
        <f t="shared" si="10"/>
        <v>682.70669999999984</v>
      </c>
    </row>
    <row r="30" spans="1:13" ht="15.75" customHeight="1" x14ac:dyDescent="0.25">
      <c r="B30" s="9">
        <v>3</v>
      </c>
      <c r="C30" s="9">
        <v>52.05</v>
      </c>
      <c r="D30" s="9">
        <f t="shared" si="0"/>
        <v>5.6150000000000002</v>
      </c>
      <c r="E30" s="9">
        <f t="shared" si="1"/>
        <v>5.76</v>
      </c>
      <c r="I30" s="9">
        <f t="shared" ref="I30:K30" si="32">C30*10.764</f>
        <v>560.26619999999991</v>
      </c>
      <c r="J30" s="9">
        <f t="shared" si="32"/>
        <v>60.439859999999996</v>
      </c>
      <c r="K30" s="9">
        <f t="shared" si="32"/>
        <v>62.000639999999997</v>
      </c>
      <c r="M30" s="9">
        <f t="shared" si="10"/>
        <v>682.70669999999984</v>
      </c>
    </row>
    <row r="31" spans="1:13" ht="15.75" customHeight="1" x14ac:dyDescent="0.25">
      <c r="B31" s="9">
        <v>4</v>
      </c>
      <c r="C31" s="9">
        <v>52.05</v>
      </c>
      <c r="D31" s="9">
        <f t="shared" si="0"/>
        <v>5.6150000000000002</v>
      </c>
      <c r="E31" s="9">
        <f t="shared" si="1"/>
        <v>5.76</v>
      </c>
      <c r="I31" s="9">
        <f t="shared" ref="I31:K31" si="33">C31*10.764</f>
        <v>560.26619999999991</v>
      </c>
      <c r="J31" s="9">
        <f t="shared" si="33"/>
        <v>60.439859999999996</v>
      </c>
      <c r="K31" s="9">
        <f t="shared" si="33"/>
        <v>62.000639999999997</v>
      </c>
      <c r="M31" s="9">
        <f t="shared" si="10"/>
        <v>682.70669999999984</v>
      </c>
    </row>
    <row r="32" spans="1:13" ht="15.75" customHeight="1" x14ac:dyDescent="0.25">
      <c r="A32" s="9">
        <v>9</v>
      </c>
      <c r="B32" s="9">
        <v>1</v>
      </c>
      <c r="C32" s="9">
        <f t="shared" ref="C32:C39" si="34">55.81</f>
        <v>55.81</v>
      </c>
      <c r="D32" s="9">
        <f t="shared" ref="D32:D39" si="35">(3.35*0.95)+(3.1*1.1)</f>
        <v>6.5925000000000011</v>
      </c>
      <c r="E32" s="9">
        <f t="shared" si="1"/>
        <v>5.76</v>
      </c>
      <c r="I32" s="9">
        <f t="shared" ref="I32:K32" si="36">C32*10.764</f>
        <v>600.73883999999998</v>
      </c>
      <c r="J32" s="9">
        <f t="shared" si="36"/>
        <v>70.961670000000012</v>
      </c>
      <c r="K32" s="9">
        <f t="shared" si="36"/>
        <v>62.000639999999997</v>
      </c>
      <c r="M32" s="9">
        <f t="shared" si="10"/>
        <v>733.70114999999998</v>
      </c>
    </row>
    <row r="33" spans="1:13" ht="15.75" customHeight="1" x14ac:dyDescent="0.25">
      <c r="B33" s="9">
        <v>2</v>
      </c>
      <c r="C33" s="9">
        <f t="shared" si="34"/>
        <v>55.81</v>
      </c>
      <c r="D33" s="9">
        <f t="shared" si="35"/>
        <v>6.5925000000000011</v>
      </c>
      <c r="E33" s="9">
        <f t="shared" si="1"/>
        <v>5.76</v>
      </c>
      <c r="I33" s="9">
        <f t="shared" ref="I33:K33" si="37">C33*10.764</f>
        <v>600.73883999999998</v>
      </c>
      <c r="J33" s="9">
        <f t="shared" si="37"/>
        <v>70.961670000000012</v>
      </c>
      <c r="K33" s="9">
        <f t="shared" si="37"/>
        <v>62.000639999999997</v>
      </c>
      <c r="M33" s="9">
        <f t="shared" si="10"/>
        <v>733.70114999999998</v>
      </c>
    </row>
    <row r="34" spans="1:13" ht="15.75" customHeight="1" x14ac:dyDescent="0.25">
      <c r="B34" s="9">
        <v>3</v>
      </c>
      <c r="C34" s="9">
        <f t="shared" si="34"/>
        <v>55.81</v>
      </c>
      <c r="D34" s="9">
        <f t="shared" si="35"/>
        <v>6.5925000000000011</v>
      </c>
      <c r="E34" s="9">
        <f t="shared" si="1"/>
        <v>5.76</v>
      </c>
      <c r="I34" s="9">
        <f t="shared" ref="I34:K34" si="38">C34*10.764</f>
        <v>600.73883999999998</v>
      </c>
      <c r="J34" s="9">
        <f t="shared" si="38"/>
        <v>70.961670000000012</v>
      </c>
      <c r="K34" s="9">
        <f t="shared" si="38"/>
        <v>62.000639999999997</v>
      </c>
      <c r="M34" s="9">
        <f t="shared" si="10"/>
        <v>733.70114999999998</v>
      </c>
    </row>
    <row r="35" spans="1:13" ht="15.75" customHeight="1" x14ac:dyDescent="0.25">
      <c r="B35" s="9">
        <v>4</v>
      </c>
      <c r="C35" s="9">
        <f t="shared" si="34"/>
        <v>55.81</v>
      </c>
      <c r="D35" s="9">
        <f t="shared" si="35"/>
        <v>6.5925000000000011</v>
      </c>
      <c r="E35" s="9">
        <f t="shared" si="1"/>
        <v>5.76</v>
      </c>
      <c r="I35" s="9">
        <f t="shared" ref="I35:K35" si="39">C35*10.764</f>
        <v>600.73883999999998</v>
      </c>
      <c r="J35" s="9">
        <f t="shared" si="39"/>
        <v>70.961670000000012</v>
      </c>
      <c r="K35" s="9">
        <f t="shared" si="39"/>
        <v>62.000639999999997</v>
      </c>
      <c r="M35" s="9">
        <f t="shared" si="10"/>
        <v>733.70114999999998</v>
      </c>
    </row>
    <row r="36" spans="1:13" ht="15.75" customHeight="1" x14ac:dyDescent="0.25">
      <c r="A36" s="9">
        <v>10</v>
      </c>
      <c r="B36" s="9">
        <v>1</v>
      </c>
      <c r="C36" s="9">
        <f t="shared" si="34"/>
        <v>55.81</v>
      </c>
      <c r="D36" s="9">
        <f t="shared" si="35"/>
        <v>6.5925000000000011</v>
      </c>
      <c r="E36" s="9">
        <f t="shared" si="1"/>
        <v>5.76</v>
      </c>
      <c r="I36" s="9">
        <f t="shared" ref="I36:K36" si="40">C36*10.764</f>
        <v>600.73883999999998</v>
      </c>
      <c r="J36" s="9">
        <f t="shared" si="40"/>
        <v>70.961670000000012</v>
      </c>
      <c r="K36" s="9">
        <f t="shared" si="40"/>
        <v>62.000639999999997</v>
      </c>
      <c r="M36" s="9">
        <f t="shared" si="10"/>
        <v>733.70114999999998</v>
      </c>
    </row>
    <row r="37" spans="1:13" ht="15.75" customHeight="1" x14ac:dyDescent="0.25">
      <c r="B37" s="9">
        <v>2</v>
      </c>
      <c r="C37" s="9">
        <f t="shared" si="34"/>
        <v>55.81</v>
      </c>
      <c r="D37" s="9">
        <f t="shared" si="35"/>
        <v>6.5925000000000011</v>
      </c>
      <c r="E37" s="9">
        <f t="shared" si="1"/>
        <v>5.76</v>
      </c>
      <c r="I37" s="9">
        <f t="shared" ref="I37:K37" si="41">C37*10.764</f>
        <v>600.73883999999998</v>
      </c>
      <c r="J37" s="9">
        <f t="shared" si="41"/>
        <v>70.961670000000012</v>
      </c>
      <c r="K37" s="9">
        <f t="shared" si="41"/>
        <v>62.000639999999997</v>
      </c>
      <c r="M37" s="9">
        <f t="shared" si="10"/>
        <v>733.70114999999998</v>
      </c>
    </row>
    <row r="38" spans="1:13" ht="15.75" customHeight="1" x14ac:dyDescent="0.25">
      <c r="B38" s="9">
        <v>3</v>
      </c>
      <c r="C38" s="9">
        <f t="shared" si="34"/>
        <v>55.81</v>
      </c>
      <c r="D38" s="9">
        <f t="shared" si="35"/>
        <v>6.5925000000000011</v>
      </c>
      <c r="E38" s="9">
        <f t="shared" si="1"/>
        <v>5.76</v>
      </c>
      <c r="I38" s="9">
        <f t="shared" ref="I38:K38" si="42">C38*10.764</f>
        <v>600.73883999999998</v>
      </c>
      <c r="J38" s="9">
        <f t="shared" si="42"/>
        <v>70.961670000000012</v>
      </c>
      <c r="K38" s="9">
        <f t="shared" si="42"/>
        <v>62.000639999999997</v>
      </c>
      <c r="M38" s="9">
        <f t="shared" si="10"/>
        <v>733.70114999999998</v>
      </c>
    </row>
    <row r="39" spans="1:13" ht="15.75" customHeight="1" x14ac:dyDescent="0.25">
      <c r="B39" s="9">
        <v>4</v>
      </c>
      <c r="C39" s="9">
        <f t="shared" si="34"/>
        <v>55.81</v>
      </c>
      <c r="D39" s="9">
        <f t="shared" si="35"/>
        <v>6.5925000000000011</v>
      </c>
      <c r="E39" s="9">
        <f t="shared" si="1"/>
        <v>5.76</v>
      </c>
      <c r="I39" s="9">
        <f t="shared" ref="I39:K39" si="43">C39*10.764</f>
        <v>600.73883999999998</v>
      </c>
      <c r="J39" s="9">
        <f t="shared" si="43"/>
        <v>70.961670000000012</v>
      </c>
      <c r="K39" s="9">
        <f t="shared" si="43"/>
        <v>62.000639999999997</v>
      </c>
      <c r="M39" s="9">
        <f t="shared" si="10"/>
        <v>733.70114999999998</v>
      </c>
    </row>
    <row r="40" spans="1:13" ht="15.75" customHeight="1" x14ac:dyDescent="0.25">
      <c r="A40" s="9">
        <v>11</v>
      </c>
      <c r="B40" s="9">
        <v>1</v>
      </c>
      <c r="C40" s="9">
        <f t="shared" ref="C40:C43" si="44">61.95</f>
        <v>61.95</v>
      </c>
      <c r="D40" s="9">
        <f t="shared" ref="D40:D44" si="45">(3.2*0.95)+(3.1*1.1)</f>
        <v>6.4500000000000011</v>
      </c>
      <c r="E40" s="9">
        <f t="shared" ref="E40:E55" si="46">2.4*0.6*3</f>
        <v>4.32</v>
      </c>
      <c r="I40" s="9">
        <f t="shared" ref="I40:K40" si="47">C40*10.764</f>
        <v>666.82979999999998</v>
      </c>
      <c r="J40" s="9">
        <f t="shared" si="47"/>
        <v>69.427800000000005</v>
      </c>
      <c r="K40" s="9">
        <f t="shared" si="47"/>
        <v>46.500480000000003</v>
      </c>
      <c r="M40" s="9">
        <f t="shared" si="10"/>
        <v>782.75808000000006</v>
      </c>
    </row>
    <row r="41" spans="1:13" ht="15.75" customHeight="1" x14ac:dyDescent="0.25">
      <c r="B41" s="9">
        <v>2</v>
      </c>
      <c r="C41" s="9">
        <f t="shared" si="44"/>
        <v>61.95</v>
      </c>
      <c r="D41" s="9">
        <f t="shared" si="45"/>
        <v>6.4500000000000011</v>
      </c>
      <c r="E41" s="9">
        <f t="shared" si="46"/>
        <v>4.32</v>
      </c>
      <c r="I41" s="9">
        <f t="shared" ref="I41:K41" si="48">C41*10.764</f>
        <v>666.82979999999998</v>
      </c>
      <c r="J41" s="9">
        <f t="shared" si="48"/>
        <v>69.427800000000005</v>
      </c>
      <c r="K41" s="9">
        <f t="shared" si="48"/>
        <v>46.500480000000003</v>
      </c>
      <c r="M41" s="9">
        <f t="shared" si="10"/>
        <v>782.75808000000006</v>
      </c>
    </row>
    <row r="42" spans="1:13" ht="15.75" customHeight="1" x14ac:dyDescent="0.25">
      <c r="B42" s="9">
        <v>3</v>
      </c>
      <c r="C42" s="9">
        <f t="shared" si="44"/>
        <v>61.95</v>
      </c>
      <c r="D42" s="9">
        <f t="shared" si="45"/>
        <v>6.4500000000000011</v>
      </c>
      <c r="E42" s="9">
        <f t="shared" si="46"/>
        <v>4.32</v>
      </c>
      <c r="I42" s="9">
        <f t="shared" ref="I42:K42" si="49">C42*10.764</f>
        <v>666.82979999999998</v>
      </c>
      <c r="J42" s="9">
        <f t="shared" si="49"/>
        <v>69.427800000000005</v>
      </c>
      <c r="K42" s="9">
        <f t="shared" si="49"/>
        <v>46.500480000000003</v>
      </c>
      <c r="M42" s="9">
        <f t="shared" si="10"/>
        <v>782.75808000000006</v>
      </c>
    </row>
    <row r="43" spans="1:13" ht="15.75" customHeight="1" x14ac:dyDescent="0.25">
      <c r="B43" s="9">
        <v>4</v>
      </c>
      <c r="C43" s="9">
        <f t="shared" si="44"/>
        <v>61.95</v>
      </c>
      <c r="D43" s="9">
        <f t="shared" si="45"/>
        <v>6.4500000000000011</v>
      </c>
      <c r="E43" s="9">
        <f t="shared" si="46"/>
        <v>4.32</v>
      </c>
      <c r="I43" s="9">
        <f t="shared" ref="I43:K43" si="50">C43*10.764</f>
        <v>666.82979999999998</v>
      </c>
      <c r="J43" s="9">
        <f t="shared" si="50"/>
        <v>69.427800000000005</v>
      </c>
      <c r="K43" s="9">
        <f t="shared" si="50"/>
        <v>46.500480000000003</v>
      </c>
      <c r="M43" s="9">
        <f t="shared" si="10"/>
        <v>782.75808000000006</v>
      </c>
    </row>
    <row r="44" spans="1:13" ht="15.75" customHeight="1" x14ac:dyDescent="0.25">
      <c r="A44" s="9">
        <v>12</v>
      </c>
      <c r="B44" s="9">
        <v>1</v>
      </c>
      <c r="C44" s="9">
        <f>61.05</f>
        <v>61.05</v>
      </c>
      <c r="D44" s="9">
        <f t="shared" si="45"/>
        <v>6.4500000000000011</v>
      </c>
      <c r="E44" s="9">
        <f t="shared" si="46"/>
        <v>4.32</v>
      </c>
      <c r="I44" s="9">
        <f t="shared" ref="I44:K44" si="51">C44*10.764</f>
        <v>657.14219999999989</v>
      </c>
      <c r="J44" s="9">
        <f t="shared" si="51"/>
        <v>69.427800000000005</v>
      </c>
      <c r="K44" s="9">
        <f t="shared" si="51"/>
        <v>46.500480000000003</v>
      </c>
      <c r="M44" s="9">
        <f t="shared" si="10"/>
        <v>773.07047999999998</v>
      </c>
    </row>
    <row r="45" spans="1:13" ht="15.75" customHeight="1" x14ac:dyDescent="0.25">
      <c r="B45" s="9">
        <v>2</v>
      </c>
      <c r="C45" s="9">
        <f t="shared" ref="C45:C46" si="52">63.29</f>
        <v>63.29</v>
      </c>
      <c r="D45" s="9">
        <f t="shared" ref="D45:D46" si="53">(3.2*1.1)+(3.1*1.1)</f>
        <v>6.9300000000000015</v>
      </c>
      <c r="E45" s="9">
        <f t="shared" si="46"/>
        <v>4.32</v>
      </c>
      <c r="I45" s="9">
        <f t="shared" ref="I45:K45" si="54">C45*10.764</f>
        <v>681.25355999999999</v>
      </c>
      <c r="J45" s="9">
        <f t="shared" si="54"/>
        <v>74.594520000000017</v>
      </c>
      <c r="K45" s="9">
        <f t="shared" si="54"/>
        <v>46.500480000000003</v>
      </c>
      <c r="M45" s="9">
        <f t="shared" si="10"/>
        <v>802.34856000000002</v>
      </c>
    </row>
    <row r="46" spans="1:13" ht="15.75" customHeight="1" x14ac:dyDescent="0.25">
      <c r="B46" s="9">
        <v>3</v>
      </c>
      <c r="C46" s="9">
        <f t="shared" si="52"/>
        <v>63.29</v>
      </c>
      <c r="D46" s="9">
        <f t="shared" si="53"/>
        <v>6.9300000000000015</v>
      </c>
      <c r="E46" s="9">
        <f t="shared" si="46"/>
        <v>4.32</v>
      </c>
      <c r="I46" s="9">
        <f t="shared" ref="I46:K46" si="55">C46*10.764</f>
        <v>681.25355999999999</v>
      </c>
      <c r="J46" s="9">
        <f t="shared" si="55"/>
        <v>74.594520000000017</v>
      </c>
      <c r="K46" s="9">
        <f t="shared" si="55"/>
        <v>46.500480000000003</v>
      </c>
      <c r="M46" s="9">
        <f t="shared" si="10"/>
        <v>802.34856000000002</v>
      </c>
    </row>
    <row r="47" spans="1:13" ht="15.75" customHeight="1" x14ac:dyDescent="0.25">
      <c r="B47" s="9">
        <v>4</v>
      </c>
      <c r="C47" s="9">
        <f>61.05</f>
        <v>61.05</v>
      </c>
      <c r="D47" s="9">
        <f>(3.2*0.95)+(3.1*1.1)</f>
        <v>6.4500000000000011</v>
      </c>
      <c r="E47" s="9">
        <f t="shared" si="46"/>
        <v>4.32</v>
      </c>
      <c r="H47" s="9" t="s">
        <v>33</v>
      </c>
      <c r="I47" s="9">
        <f t="shared" ref="I47:K47" si="56">C47*10.764</f>
        <v>657.14219999999989</v>
      </c>
      <c r="J47" s="9">
        <f t="shared" si="56"/>
        <v>69.427800000000005</v>
      </c>
      <c r="K47" s="9">
        <f t="shared" si="56"/>
        <v>46.500480000000003</v>
      </c>
      <c r="M47" s="9">
        <f t="shared" si="10"/>
        <v>773.07047999999998</v>
      </c>
    </row>
    <row r="48" spans="1:13" ht="15.75" customHeight="1" x14ac:dyDescent="0.25">
      <c r="A48" s="9">
        <v>13</v>
      </c>
      <c r="B48" s="9">
        <v>1</v>
      </c>
      <c r="C48" s="9">
        <f>69.84</f>
        <v>69.84</v>
      </c>
      <c r="D48" s="9">
        <f t="shared" ref="D48:D51" si="57">(3.2*1.1)+(3.1*1.1)</f>
        <v>6.9300000000000015</v>
      </c>
      <c r="E48" s="9">
        <f t="shared" si="46"/>
        <v>4.32</v>
      </c>
      <c r="I48" s="9">
        <f t="shared" ref="I48:K48" si="58">C48*10.764</f>
        <v>751.75775999999996</v>
      </c>
      <c r="J48" s="9">
        <f t="shared" si="58"/>
        <v>74.594520000000017</v>
      </c>
      <c r="K48" s="9">
        <f t="shared" si="58"/>
        <v>46.500480000000003</v>
      </c>
      <c r="M48" s="9">
        <f t="shared" si="10"/>
        <v>872.85275999999999</v>
      </c>
    </row>
    <row r="49" spans="1:13" ht="15.75" customHeight="1" x14ac:dyDescent="0.25">
      <c r="B49" s="9">
        <v>2</v>
      </c>
      <c r="C49" s="9">
        <f t="shared" ref="C49:C50" si="59">63.29</f>
        <v>63.29</v>
      </c>
      <c r="D49" s="9">
        <f t="shared" si="57"/>
        <v>6.9300000000000015</v>
      </c>
      <c r="E49" s="9">
        <f t="shared" si="46"/>
        <v>4.32</v>
      </c>
      <c r="I49" s="9">
        <f t="shared" ref="I49:K49" si="60">C49*10.764</f>
        <v>681.25355999999999</v>
      </c>
      <c r="J49" s="9">
        <f t="shared" si="60"/>
        <v>74.594520000000017</v>
      </c>
      <c r="K49" s="9">
        <f t="shared" si="60"/>
        <v>46.500480000000003</v>
      </c>
      <c r="M49" s="9">
        <f t="shared" si="10"/>
        <v>802.34856000000002</v>
      </c>
    </row>
    <row r="50" spans="1:13" ht="15.75" customHeight="1" x14ac:dyDescent="0.25">
      <c r="B50" s="9">
        <v>3</v>
      </c>
      <c r="C50" s="9">
        <f t="shared" si="59"/>
        <v>63.29</v>
      </c>
      <c r="D50" s="9">
        <f t="shared" si="57"/>
        <v>6.9300000000000015</v>
      </c>
      <c r="E50" s="9">
        <f t="shared" si="46"/>
        <v>4.32</v>
      </c>
      <c r="I50" s="9">
        <f t="shared" ref="I50:K50" si="61">C50*10.764</f>
        <v>681.25355999999999</v>
      </c>
      <c r="J50" s="9">
        <f t="shared" si="61"/>
        <v>74.594520000000017</v>
      </c>
      <c r="K50" s="9">
        <f t="shared" si="61"/>
        <v>46.500480000000003</v>
      </c>
      <c r="M50" s="9">
        <f t="shared" si="10"/>
        <v>802.34856000000002</v>
      </c>
    </row>
    <row r="51" spans="1:13" ht="15.75" customHeight="1" x14ac:dyDescent="0.25">
      <c r="B51" s="9">
        <v>4</v>
      </c>
      <c r="C51" s="9">
        <f t="shared" ref="C51:C52" si="62">69.84</f>
        <v>69.84</v>
      </c>
      <c r="D51" s="9">
        <f t="shared" si="57"/>
        <v>6.9300000000000015</v>
      </c>
      <c r="E51" s="9">
        <f t="shared" si="46"/>
        <v>4.32</v>
      </c>
      <c r="I51" s="9">
        <f t="shared" ref="I51:K51" si="63">C51*10.764</f>
        <v>751.75775999999996</v>
      </c>
      <c r="J51" s="9">
        <f t="shared" si="63"/>
        <v>74.594520000000017</v>
      </c>
      <c r="K51" s="9">
        <f t="shared" si="63"/>
        <v>46.500480000000003</v>
      </c>
      <c r="M51" s="9">
        <f t="shared" si="10"/>
        <v>872.85275999999999</v>
      </c>
    </row>
    <row r="52" spans="1:13" ht="15.75" customHeight="1" x14ac:dyDescent="0.25">
      <c r="A52" s="9">
        <v>14</v>
      </c>
      <c r="B52" s="9">
        <v>1</v>
      </c>
      <c r="C52" s="9">
        <f t="shared" si="62"/>
        <v>69.84</v>
      </c>
      <c r="D52" s="9">
        <f>(3.2*1.55)+(3.1*1.1)</f>
        <v>8.370000000000001</v>
      </c>
      <c r="E52" s="9">
        <f t="shared" si="46"/>
        <v>4.32</v>
      </c>
      <c r="I52" s="9">
        <f t="shared" ref="I52:K52" si="64">C52*10.764</f>
        <v>751.75775999999996</v>
      </c>
      <c r="J52" s="9">
        <f t="shared" si="64"/>
        <v>90.094680000000011</v>
      </c>
      <c r="K52" s="9">
        <f t="shared" si="64"/>
        <v>46.500480000000003</v>
      </c>
      <c r="M52" s="9">
        <f t="shared" si="10"/>
        <v>888.35292000000004</v>
      </c>
    </row>
    <row r="53" spans="1:13" ht="15.75" customHeight="1" x14ac:dyDescent="0.25">
      <c r="B53" s="9">
        <v>2</v>
      </c>
      <c r="C53" s="9">
        <f t="shared" ref="C53:C54" si="65">68.4</f>
        <v>68.400000000000006</v>
      </c>
      <c r="D53" s="9">
        <f t="shared" ref="D53:D54" si="66">(3.2*1.1)+(3.1*1.1)</f>
        <v>6.9300000000000015</v>
      </c>
      <c r="E53" s="9">
        <f t="shared" si="46"/>
        <v>4.32</v>
      </c>
      <c r="I53" s="9">
        <f t="shared" ref="I53:K53" si="67">C53*10.764</f>
        <v>736.25760000000002</v>
      </c>
      <c r="J53" s="9">
        <f t="shared" si="67"/>
        <v>74.594520000000017</v>
      </c>
      <c r="K53" s="9">
        <f t="shared" si="67"/>
        <v>46.500480000000003</v>
      </c>
      <c r="M53" s="9">
        <f t="shared" si="10"/>
        <v>857.35260000000005</v>
      </c>
    </row>
    <row r="54" spans="1:13" ht="15.75" customHeight="1" x14ac:dyDescent="0.25">
      <c r="B54" s="9">
        <v>3</v>
      </c>
      <c r="C54" s="9">
        <f t="shared" si="65"/>
        <v>68.400000000000006</v>
      </c>
      <c r="D54" s="9">
        <f t="shared" si="66"/>
        <v>6.9300000000000015</v>
      </c>
      <c r="E54" s="9">
        <f t="shared" si="46"/>
        <v>4.32</v>
      </c>
      <c r="I54" s="9">
        <f t="shared" ref="I54:K54" si="68">C54*10.764</f>
        <v>736.25760000000002</v>
      </c>
      <c r="J54" s="9">
        <f t="shared" si="68"/>
        <v>74.594520000000017</v>
      </c>
      <c r="K54" s="9">
        <f t="shared" si="68"/>
        <v>46.500480000000003</v>
      </c>
      <c r="M54" s="9">
        <f t="shared" si="10"/>
        <v>857.35260000000005</v>
      </c>
    </row>
    <row r="55" spans="1:13" ht="15.75" customHeight="1" x14ac:dyDescent="0.25">
      <c r="B55" s="9">
        <v>4</v>
      </c>
      <c r="C55" s="9">
        <f>69.84</f>
        <v>69.84</v>
      </c>
      <c r="D55" s="9">
        <f>(3.2*1.55)+(3.1*1.1)</f>
        <v>8.370000000000001</v>
      </c>
      <c r="E55" s="9">
        <f t="shared" si="46"/>
        <v>4.32</v>
      </c>
      <c r="I55" s="9">
        <f t="shared" ref="I55:K55" si="69">C55*10.764</f>
        <v>751.75775999999996</v>
      </c>
      <c r="J55" s="9">
        <f t="shared" si="69"/>
        <v>90.094680000000011</v>
      </c>
      <c r="K55" s="9">
        <f t="shared" si="69"/>
        <v>46.500480000000003</v>
      </c>
      <c r="M55" s="9">
        <f t="shared" si="10"/>
        <v>888.35292000000004</v>
      </c>
    </row>
    <row r="56" spans="1:13" ht="15.75" customHeight="1" x14ac:dyDescent="0.25">
      <c r="A56" s="9">
        <v>15</v>
      </c>
      <c r="B56" s="9">
        <v>1</v>
      </c>
      <c r="M56" s="9">
        <f>SUM(M2:M55)</f>
        <v>39526.780409999985</v>
      </c>
    </row>
    <row r="57" spans="1:13" ht="15.75" customHeight="1" x14ac:dyDescent="0.25">
      <c r="B57" s="9">
        <v>2</v>
      </c>
    </row>
    <row r="58" spans="1:13" ht="15.75" customHeight="1" x14ac:dyDescent="0.25">
      <c r="B58" s="9">
        <v>3</v>
      </c>
    </row>
    <row r="59" spans="1:13" ht="15.75" customHeight="1" x14ac:dyDescent="0.25">
      <c r="B59" s="9">
        <v>4</v>
      </c>
    </row>
    <row r="60" spans="1:13" ht="15.75" customHeight="1" x14ac:dyDescent="0.25">
      <c r="A60" s="9">
        <v>16</v>
      </c>
      <c r="B60" s="9">
        <v>1</v>
      </c>
    </row>
    <row r="61" spans="1:13" ht="15.75" customHeight="1" x14ac:dyDescent="0.25">
      <c r="B61" s="9">
        <v>2</v>
      </c>
    </row>
    <row r="62" spans="1:13" ht="15.75" customHeight="1" x14ac:dyDescent="0.25">
      <c r="B62" s="9">
        <v>3</v>
      </c>
    </row>
    <row r="63" spans="1:13" ht="15.75" customHeight="1" x14ac:dyDescent="0.25">
      <c r="B63" s="9">
        <v>4</v>
      </c>
    </row>
    <row r="64" spans="1:13" ht="15.75" customHeight="1" x14ac:dyDescent="0.25">
      <c r="B64" s="9">
        <v>1</v>
      </c>
    </row>
    <row r="65" spans="2:2" ht="15.75" customHeight="1" x14ac:dyDescent="0.25">
      <c r="B65" s="9">
        <v>2</v>
      </c>
    </row>
    <row r="66" spans="2:2" ht="15.75" customHeight="1" x14ac:dyDescent="0.25">
      <c r="B66" s="9">
        <v>3</v>
      </c>
    </row>
    <row r="67" spans="2:2" ht="15.75" customHeight="1" x14ac:dyDescent="0.25">
      <c r="B67" s="9">
        <v>4</v>
      </c>
    </row>
    <row r="68" spans="2:2" ht="15.75" customHeight="1" x14ac:dyDescent="0.25">
      <c r="B68" s="9">
        <v>1</v>
      </c>
    </row>
    <row r="69" spans="2:2" ht="15.75" customHeight="1" x14ac:dyDescent="0.25">
      <c r="B69" s="9">
        <v>2</v>
      </c>
    </row>
    <row r="70" spans="2:2" ht="15.75" customHeight="1" x14ac:dyDescent="0.25">
      <c r="B70" s="9">
        <v>3</v>
      </c>
    </row>
    <row r="71" spans="2:2" ht="15.75" customHeight="1" x14ac:dyDescent="0.25">
      <c r="B71" s="9">
        <v>4</v>
      </c>
    </row>
    <row r="72" spans="2:2" ht="15.75" customHeight="1" x14ac:dyDescent="0.25">
      <c r="B72" s="9">
        <v>1</v>
      </c>
    </row>
    <row r="73" spans="2:2" ht="15.75" customHeight="1" x14ac:dyDescent="0.25">
      <c r="B73" s="9">
        <v>2</v>
      </c>
    </row>
    <row r="74" spans="2:2" ht="15.75" customHeight="1" x14ac:dyDescent="0.25">
      <c r="B74" s="9">
        <v>3</v>
      </c>
    </row>
    <row r="75" spans="2:2" ht="15.75" customHeight="1" x14ac:dyDescent="0.25">
      <c r="B75" s="9">
        <v>4</v>
      </c>
    </row>
    <row r="76" spans="2:2" ht="15.75" customHeight="1" x14ac:dyDescent="0.25">
      <c r="B76" s="9">
        <v>1</v>
      </c>
    </row>
    <row r="77" spans="2:2" ht="15.75" customHeight="1" x14ac:dyDescent="0.25">
      <c r="B77" s="9">
        <v>2</v>
      </c>
    </row>
    <row r="78" spans="2:2" ht="15.75" customHeight="1" x14ac:dyDescent="0.25">
      <c r="B78" s="9">
        <v>3</v>
      </c>
    </row>
    <row r="79" spans="2:2" ht="15.75" customHeight="1" x14ac:dyDescent="0.25">
      <c r="B79" s="9">
        <v>4</v>
      </c>
    </row>
    <row r="80" spans="2:2" ht="15.75" customHeight="1" x14ac:dyDescent="0.25">
      <c r="B80" s="9">
        <v>1</v>
      </c>
    </row>
    <row r="81" spans="2:2" ht="15.75" customHeight="1" x14ac:dyDescent="0.25">
      <c r="B81" s="9">
        <v>2</v>
      </c>
    </row>
    <row r="82" spans="2:2" ht="15.75" customHeight="1" x14ac:dyDescent="0.25">
      <c r="B82" s="9">
        <v>3</v>
      </c>
    </row>
    <row r="83" spans="2:2" ht="15.75" customHeight="1" x14ac:dyDescent="0.25">
      <c r="B83" s="9">
        <v>4</v>
      </c>
    </row>
    <row r="84" spans="2:2" ht="15.75" customHeight="1" x14ac:dyDescent="0.25">
      <c r="B84" s="9">
        <v>1</v>
      </c>
    </row>
    <row r="85" spans="2:2" ht="15.75" customHeight="1" x14ac:dyDescent="0.25">
      <c r="B85" s="9">
        <v>2</v>
      </c>
    </row>
    <row r="86" spans="2:2" ht="15.75" customHeight="1" x14ac:dyDescent="0.25">
      <c r="B86" s="9">
        <v>3</v>
      </c>
    </row>
    <row r="87" spans="2:2" ht="15.75" customHeight="1" x14ac:dyDescent="0.25">
      <c r="B87" s="9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44"/>
  <sheetViews>
    <sheetView workbookViewId="0">
      <selection activeCell="C35" sqref="C35:L42"/>
    </sheetView>
  </sheetViews>
  <sheetFormatPr defaultColWidth="9.125" defaultRowHeight="14.25" x14ac:dyDescent="0.2"/>
  <cols>
    <col min="1" max="1" width="8.375" customWidth="1"/>
    <col min="2" max="2" width="9.125" style="10" bestFit="1" customWidth="1"/>
    <col min="3" max="3" width="14.25" style="10" bestFit="1" customWidth="1"/>
    <col min="4" max="4" width="13.875" style="10" customWidth="1"/>
    <col min="5" max="6" width="10.125" bestFit="1" customWidth="1"/>
    <col min="7" max="7" width="10.125" style="10" customWidth="1"/>
    <col min="8" max="8" width="14.25" style="10" bestFit="1" customWidth="1"/>
    <col min="9" max="9" width="14.125" style="10" customWidth="1"/>
    <col min="10" max="10" width="13.5" bestFit="1" customWidth="1"/>
    <col min="18" max="18" width="14.25" bestFit="1" customWidth="1"/>
  </cols>
  <sheetData>
    <row r="1" spans="2:10" x14ac:dyDescent="0.2">
      <c r="B1"/>
      <c r="C1"/>
      <c r="D1"/>
      <c r="G1"/>
      <c r="H1"/>
      <c r="I1"/>
    </row>
    <row r="2" spans="2:10" x14ac:dyDescent="0.2">
      <c r="B2"/>
      <c r="C2"/>
      <c r="D2"/>
      <c r="G2"/>
      <c r="H2"/>
      <c r="I2"/>
    </row>
    <row r="3" spans="2:10" x14ac:dyDescent="0.2">
      <c r="B3"/>
      <c r="C3"/>
      <c r="D3"/>
      <c r="G3"/>
      <c r="H3"/>
      <c r="I3"/>
    </row>
    <row r="4" spans="2:10" x14ac:dyDescent="0.2">
      <c r="B4"/>
      <c r="C4"/>
      <c r="D4"/>
      <c r="G4"/>
      <c r="H4"/>
      <c r="I4"/>
    </row>
    <row r="5" spans="2:10" x14ac:dyDescent="0.2">
      <c r="B5"/>
      <c r="C5"/>
      <c r="D5"/>
      <c r="G5"/>
      <c r="H5"/>
      <c r="I5"/>
      <c r="J5" s="39"/>
    </row>
    <row r="6" spans="2:10" x14ac:dyDescent="0.2">
      <c r="B6"/>
      <c r="C6"/>
      <c r="D6"/>
      <c r="G6"/>
      <c r="H6"/>
      <c r="I6"/>
    </row>
    <row r="7" spans="2:10" x14ac:dyDescent="0.2">
      <c r="B7"/>
      <c r="C7"/>
      <c r="D7"/>
      <c r="G7"/>
      <c r="H7"/>
      <c r="I7"/>
    </row>
    <row r="8" spans="2:10" x14ac:dyDescent="0.2">
      <c r="B8"/>
      <c r="C8"/>
      <c r="D8"/>
      <c r="G8"/>
      <c r="H8"/>
      <c r="I8"/>
    </row>
    <row r="9" spans="2:10" x14ac:dyDescent="0.2">
      <c r="B9"/>
      <c r="C9"/>
      <c r="D9"/>
      <c r="G9"/>
      <c r="H9"/>
      <c r="I9"/>
    </row>
    <row r="10" spans="2:10" x14ac:dyDescent="0.2">
      <c r="B10"/>
      <c r="C10"/>
      <c r="D10"/>
      <c r="G10"/>
      <c r="H10"/>
      <c r="I10"/>
    </row>
    <row r="11" spans="2:10" x14ac:dyDescent="0.2">
      <c r="B11"/>
      <c r="C11"/>
      <c r="D11"/>
      <c r="G11"/>
      <c r="H11"/>
      <c r="I11"/>
    </row>
    <row r="12" spans="2:10" x14ac:dyDescent="0.2">
      <c r="B12"/>
      <c r="C12"/>
      <c r="D12"/>
      <c r="G12"/>
      <c r="H12"/>
      <c r="I12"/>
    </row>
    <row r="13" spans="2:10" x14ac:dyDescent="0.2">
      <c r="B13"/>
      <c r="C13"/>
      <c r="D13"/>
      <c r="G13"/>
      <c r="H13"/>
      <c r="I13"/>
    </row>
    <row r="14" spans="2:10" x14ac:dyDescent="0.2">
      <c r="B14"/>
      <c r="C14"/>
      <c r="D14"/>
      <c r="G14"/>
      <c r="H14"/>
      <c r="I14"/>
    </row>
    <row r="15" spans="2:10" x14ac:dyDescent="0.2">
      <c r="B15"/>
      <c r="C15"/>
      <c r="D15"/>
      <c r="G15"/>
      <c r="H15"/>
      <c r="I15"/>
    </row>
    <row r="16" spans="2:10" x14ac:dyDescent="0.2">
      <c r="B16"/>
      <c r="C16"/>
      <c r="D16"/>
      <c r="G16"/>
      <c r="H16"/>
      <c r="I16"/>
    </row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spans="4:9" customFormat="1" x14ac:dyDescent="0.2"/>
    <row r="34" spans="4:9" customFormat="1" x14ac:dyDescent="0.2"/>
    <row r="35" spans="4:9" customFormat="1" x14ac:dyDescent="0.2"/>
    <row r="36" spans="4:9" customFormat="1" x14ac:dyDescent="0.2">
      <c r="D36" s="39"/>
      <c r="E36" s="39"/>
      <c r="F36" s="39"/>
      <c r="G36" s="39"/>
      <c r="H36" s="39"/>
      <c r="I36" s="39"/>
    </row>
    <row r="37" spans="4:9" customFormat="1" x14ac:dyDescent="0.2">
      <c r="D37" s="39"/>
      <c r="E37" s="39"/>
      <c r="F37" s="39"/>
      <c r="G37" s="39"/>
      <c r="H37" s="39"/>
      <c r="I37" s="39"/>
    </row>
    <row r="38" spans="4:9" customFormat="1" x14ac:dyDescent="0.2"/>
    <row r="39" spans="4:9" customFormat="1" x14ac:dyDescent="0.2"/>
    <row r="40" spans="4:9" customFormat="1" x14ac:dyDescent="0.2"/>
    <row r="41" spans="4:9" customFormat="1" x14ac:dyDescent="0.2"/>
    <row r="42" spans="4:9" customFormat="1" x14ac:dyDescent="0.2"/>
    <row r="43" spans="4:9" customFormat="1" x14ac:dyDescent="0.2"/>
    <row r="44" spans="4:9" customFormat="1" x14ac:dyDescent="0.2"/>
  </sheetData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</vt:lpstr>
      <vt:lpstr>Land &amp; Rent Cost</vt:lpstr>
      <vt:lpstr>Construction Area</vt:lpstr>
      <vt:lpstr>Sales Details of A Wing</vt:lpstr>
      <vt:lpstr>Land Owner</vt:lpstr>
      <vt:lpstr>Unsold Flat</vt:lpstr>
      <vt:lpstr>Sheet2</vt:lpstr>
      <vt:lpstr>RR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Desk</cp:lastModifiedBy>
  <cp:lastPrinted>2022-07-23T11:55:57Z</cp:lastPrinted>
  <dcterms:created xsi:type="dcterms:W3CDTF">2006-09-16T00:00:00Z</dcterms:created>
  <dcterms:modified xsi:type="dcterms:W3CDTF">2025-03-10T07:12:04Z</dcterms:modified>
</cp:coreProperties>
</file>