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Downloads\"/>
    </mc:Choice>
  </mc:AlternateContent>
  <xr:revisionPtr revIDLastSave="0" documentId="13_ncr:1_{F50CB6FC-8ABE-4DDA-B424-039D08CA4E1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calculation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X23" i="4" l="1"/>
  <c r="X6" i="4"/>
  <c r="X9" i="4" s="1"/>
  <c r="X10" i="4" s="1"/>
  <c r="X5" i="4"/>
  <c r="X4" i="4"/>
  <c r="X13" i="4" s="1"/>
  <c r="X11" i="4" l="1"/>
  <c r="X12" i="4" s="1"/>
  <c r="X15" i="4" s="1"/>
  <c r="X18" i="4" s="1"/>
  <c r="X20" i="4" s="1"/>
  <c r="X7" i="4"/>
  <c r="R12" i="4"/>
  <c r="R11" i="4"/>
  <c r="Q11" i="4"/>
  <c r="R10" i="4"/>
  <c r="R9" i="4"/>
  <c r="H20" i="4"/>
  <c r="X21" i="4" l="1"/>
  <c r="X25" i="4"/>
  <c r="X22" i="4"/>
  <c r="P12" i="4"/>
  <c r="P11" i="4"/>
  <c r="P10" i="4"/>
  <c r="P9" i="4"/>
  <c r="P8" i="4"/>
  <c r="P7" i="4"/>
  <c r="P6" i="4"/>
  <c r="P5" i="4"/>
  <c r="Q4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<sst xmlns="http://schemas.openxmlformats.org/spreadsheetml/2006/main" count="48" uniqueCount="44">
  <si>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</si>
  <si>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</si>
  <si>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</si>
  <si>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</si>
  <si>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</si>
  <si>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</si>
  <si>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</si>
  <si>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</si>
  <si>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</si>
  <si>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</si>
  <si>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</si>
  <si>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</si>
  <si>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</si>
  <si>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601, 6th Floor, Wing - E, Ravi Estate Building No CDFEG CHSL, Pokhran Road No 1, Opp Devdaya Nagar, Thane West</t>
  </si>
  <si>
    <t>mortgage deed = 26.08.20</t>
  </si>
  <si>
    <t>loan amount</t>
  </si>
  <si>
    <t>total cons</t>
  </si>
  <si>
    <t>bua</t>
  </si>
  <si>
    <t>rate</t>
  </si>
  <si>
    <t>18.10.24</t>
  </si>
  <si>
    <t>08.07.24</t>
  </si>
  <si>
    <t>07.06.24</t>
  </si>
  <si>
    <t>17.05.24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</si>
  <si>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</si>
  <si>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</si>
  <si>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</si>
  <si>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</si>
  <si>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</si>
  <si>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</si>
  <si>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</si>
  <si>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(100-10)X24/60</t>
  </si>
  <si>
    <t>Depreciation Amt</t>
  </si>
  <si>
    <t>Depreciated Bldg. Rate</t>
  </si>
  <si>
    <t xml:space="preserve">Total Composite </t>
  </si>
  <si>
    <t>sq.ft</t>
  </si>
  <si>
    <t>Fair Market Value</t>
  </si>
  <si>
    <t>TOTAL FMV</t>
  </si>
  <si>
    <t>RV</t>
  </si>
  <si>
    <t>DV</t>
  </si>
  <si>
    <t>IV</t>
  </si>
  <si>
    <t>RR Value</t>
  </si>
  <si>
    <t>Rental Value</t>
  </si>
  <si>
    <t>BUA  Area -Flat No.601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</si>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</sst>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5" fillId="0" borderId="1" xfId="0" applyFont="1" applyBorder="1"/>
    <xf numFmtId="43" fontId="5" fillId="0" borderId="2" xfId="1" applyFont="1" applyFill="1" applyBorder="1"/>
    <xf numFmtId="2" fontId="6" fillId="0" borderId="2" xfId="1" applyNumberFormat="1" applyFont="1" applyFill="1" applyBorder="1"/>
    <xf numFmtId="43" fontId="6" fillId="4" borderId="3" xfId="1" applyFont="1" applyFill="1" applyBorder="1"/>
    <xf numFmtId="0" fontId="5" fillId="0" borderId="4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2" fontId="6" fillId="0" borderId="0" xfId="1" applyNumberFormat="1" applyFont="1" applyFill="1" applyBorder="1"/>
    <xf numFmtId="43" fontId="6" fillId="0" borderId="5" xfId="1" applyFont="1" applyFill="1" applyBorder="1"/>
    <xf numFmtId="0" fontId="5" fillId="0" borderId="4" xfId="0" applyFont="1" applyBorder="1"/>
    <xf numFmtId="43" fontId="5" fillId="0" borderId="0" xfId="1" applyFont="1" applyFill="1" applyBorder="1"/>
    <xf numFmtId="0" fontId="5" fillId="0" borderId="0" xfId="0" applyFont="1"/>
    <xf numFmtId="2" fontId="6" fillId="0" borderId="0" xfId="0" applyNumberFormat="1" applyFont="1"/>
    <xf numFmtId="0" fontId="6" fillId="0" borderId="5" xfId="0" applyFont="1" applyBorder="1"/>
    <xf numFmtId="0" fontId="6" fillId="4" borderId="5" xfId="0" applyFont="1" applyFill="1" applyBorder="1"/>
    <xf numFmtId="0" fontId="5" fillId="0" borderId="4" xfId="0" applyFont="1" applyBorder="1" applyAlignment="1">
      <alignment wrapText="1"/>
    </xf>
    <xf numFmtId="9" fontId="5" fillId="0" borderId="0" xfId="0" applyNumberFormat="1" applyFont="1"/>
    <xf numFmtId="10" fontId="6" fillId="0" borderId="5" xfId="0" applyNumberFormat="1" applyFont="1" applyBorder="1"/>
    <xf numFmtId="0" fontId="7" fillId="0" borderId="4" xfId="0" applyFont="1" applyBorder="1"/>
    <xf numFmtId="0" fontId="8" fillId="0" borderId="0" xfId="0" applyFont="1"/>
    <xf numFmtId="0" fontId="8" fillId="0" borderId="4" xfId="0" applyFont="1" applyBorder="1"/>
    <xf numFmtId="43" fontId="6" fillId="0" borderId="0" xfId="1" applyFont="1" applyBorder="1"/>
    <xf numFmtId="0" fontId="9" fillId="0" borderId="5" xfId="0" applyFont="1" applyBorder="1"/>
    <xf numFmtId="0" fontId="2" fillId="0" borderId="4" xfId="0" applyFont="1" applyBorder="1"/>
    <xf numFmtId="43" fontId="6" fillId="0" borderId="0" xfId="1" applyFont="1" applyFill="1" applyBorder="1"/>
    <xf numFmtId="43" fontId="10" fillId="0" borderId="5" xfId="0" applyNumberFormat="1" applyFont="1" applyBorder="1"/>
    <xf numFmtId="0" fontId="10" fillId="0" borderId="5" xfId="0" applyFont="1" applyBorder="1"/>
    <xf numFmtId="2" fontId="10" fillId="0" borderId="0" xfId="0" applyNumberFormat="1" applyFont="1"/>
    <xf numFmtId="0" fontId="11" fillId="4" borderId="4" xfId="0" applyFont="1" applyFill="1" applyBorder="1"/>
    <xf numFmtId="0" fontId="11" fillId="4" borderId="0" xfId="0" applyFont="1" applyFill="1"/>
    <xf numFmtId="2" fontId="11" fillId="4" borderId="0" xfId="0" applyNumberFormat="1" applyFont="1" applyFill="1"/>
    <xf numFmtId="0" fontId="11" fillId="4" borderId="5" xfId="0" applyFont="1" applyFill="1" applyBorder="1"/>
    <xf numFmtId="0" fontId="0" fillId="0" borderId="6" xfId="0" applyBorder="1"/>
    <xf numFmtId="0" fontId="0" fillId="0" borderId="7" xfId="0" applyBorder="1"/>
    <xf numFmtId="2" fontId="0" fillId="0" borderId="7" xfId="0" applyNumberFormat="1" applyBorder="1"/>
    <xf numFmtId="0" fontId="0" fillId="0" borderId="8" xfId="0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409575</xdr:colOff>
      <xdr:row>26</xdr:row>
      <xdr:rowOff>66675</xdr:rowOff>
    </xdr:from>
    <xdr:to>
      <xdr:col>23</xdr:col>
      <xdr:colOff>1004</xdr:colOff>
      <xdr:row>62</xdr:row>
      <xdr:rowOff>10474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541B8-D7B8-4FA9-B495-BD7EE0BF7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9425" y="6734175"/>
          <a:ext cx="7192379" cy="68017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A369FA-9698-419D-8281-41736A830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286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51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BD9B0-961D-4F33-AC10-425471959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96488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13</xdr:col>
      <xdr:colOff>95250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F38466-8205-4ECB-A778-23BA9D735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800850" cy="881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64536B-8A11-4D08-9C72-747F2F36C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4387B-9A90-446E-AF24-5ED5D5F98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AC57C-71AC-4158-89D3-CEC8EF2C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27FAA-41E7-4551-9FCE-D83C25238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572771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2D3BD6-0CDF-44E1-A699-5DEC4B2D0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07171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601350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36C88-E137-4FA0-8193-09AC5C32D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35750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47736-C47A-450B-83B9-4595D8CF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B3B8A-1231-44BF-A4DE-74CC02067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7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zoomScaleNormal="100" workbookViewId="0">
      <selection activeCell="R14" sqref="R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3" max="23" width="19.85546875" customWidth="1"/>
    <col min="24" max="24" width="17.28515625" customWidth="1"/>
    <col min="25" max="25" width="12.7109375" customWidth="1"/>
  </cols>
  <sheetData>
    <row r="1" spans="1:25" s="1" customFormat="1" ht="60.75" thickBot="1" x14ac:dyDescent="0.3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ht="15.75" x14ac:dyDescent="0.25">
      <c r="A2" s="4">
        <f t="shared" ref="A2:A15" si="0">N2</f>
        <v>0</v>
      </c>
      <c r="B2" s="4">
        <f t="shared" ref="B2:B15" si="1">Q2</f>
        <v>690</v>
      </c>
      <c r="C2" s="4">
        <f>B2*1.2</f>
        <v>828</v>
      </c>
      <c r="D2" s="4">
        <f t="shared" ref="D2:D13" si="2">C2*1.2</f>
        <v>993.59999999999991</v>
      </c>
      <c r="E2" s="5">
        <f t="shared" ref="E2:E13" si="3">R2</f>
        <v>14000000</v>
      </c>
      <c r="F2" s="10">
        <f t="shared" ref="F2:F13" si="4">ROUND((E2/B2),0)</f>
        <v>20290</v>
      </c>
      <c r="G2" s="15">
        <f t="shared" ref="G2:G13" si="5">ROUND((E2/C2),0)</f>
        <v>16908</v>
      </c>
      <c r="H2" s="10">
        <f t="shared" ref="H2:H13" si="6">ROUND((E2/D2),0)</f>
        <v>14090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690</v>
      </c>
      <c r="R2" s="2">
        <v>14000000</v>
      </c>
      <c r="S2" s="8"/>
      <c r="T2" s="8"/>
      <c r="V2" s="17" t="s">
        <v>23</v>
      </c>
      <c r="W2" s="18"/>
      <c r="X2" s="19">
        <v>17700</v>
      </c>
      <c r="Y2" s="20" t="s">
        <v>43</v>
      </c>
    </row>
    <row r="3" spans="1:25" ht="15.75" x14ac:dyDescent="0.25">
      <c r="A3" s="4">
        <f t="shared" si="0"/>
        <v>0</v>
      </c>
      <c r="B3" s="4">
        <f t="shared" si="1"/>
        <v>720</v>
      </c>
      <c r="C3" s="4">
        <f t="shared" ref="C3:C15" si="9">B3*1.2</f>
        <v>864</v>
      </c>
      <c r="D3" s="4">
        <f t="shared" si="2"/>
        <v>1036.8</v>
      </c>
      <c r="E3" s="16">
        <f t="shared" si="3"/>
        <v>13000000</v>
      </c>
      <c r="F3" s="10">
        <f t="shared" si="4"/>
        <v>18056</v>
      </c>
      <c r="G3" s="10">
        <f t="shared" si="5"/>
        <v>15046</v>
      </c>
      <c r="H3" s="10">
        <f t="shared" si="6"/>
        <v>12539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720</v>
      </c>
      <c r="R3" s="2">
        <v>13000000</v>
      </c>
      <c r="S3" s="8"/>
      <c r="T3" s="8"/>
      <c r="V3" s="21" t="s">
        <v>24</v>
      </c>
      <c r="W3" s="22"/>
      <c r="X3" s="23">
        <v>2600</v>
      </c>
      <c r="Y3" s="24"/>
    </row>
    <row r="4" spans="1:25" ht="15.75" x14ac:dyDescent="0.25">
      <c r="A4" s="4">
        <f t="shared" si="0"/>
        <v>0</v>
      </c>
      <c r="B4" s="4">
        <f t="shared" si="1"/>
        <v>690.97222222222229</v>
      </c>
      <c r="C4" s="4">
        <f t="shared" si="9"/>
        <v>829.16666666666674</v>
      </c>
      <c r="D4" s="4">
        <f t="shared" si="2"/>
        <v>995</v>
      </c>
      <c r="E4" s="16">
        <f t="shared" si="3"/>
        <v>14900000</v>
      </c>
      <c r="F4" s="10">
        <f t="shared" si="4"/>
        <v>21564</v>
      </c>
      <c r="G4" s="15">
        <f t="shared" si="5"/>
        <v>17970</v>
      </c>
      <c r="H4" s="10">
        <f t="shared" si="6"/>
        <v>14975</v>
      </c>
      <c r="I4" s="4" t="e">
        <f>#REF!</f>
        <v>#REF!</v>
      </c>
      <c r="J4" s="4">
        <f t="shared" si="7"/>
        <v>0</v>
      </c>
      <c r="O4">
        <v>995</v>
      </c>
      <c r="P4">
        <f t="shared" si="8"/>
        <v>829.16666666666674</v>
      </c>
      <c r="Q4">
        <f t="shared" ref="Q4" si="10">P4/1.2</f>
        <v>690.97222222222229</v>
      </c>
      <c r="R4" s="2">
        <v>14900000</v>
      </c>
      <c r="S4" s="8"/>
      <c r="T4" s="8"/>
      <c r="V4" s="25" t="s">
        <v>25</v>
      </c>
      <c r="W4" s="26"/>
      <c r="X4" s="23">
        <f>X2-X3</f>
        <v>15100</v>
      </c>
      <c r="Y4" s="24"/>
    </row>
    <row r="5" spans="1:25" ht="15.75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16">
        <f t="shared" si="3"/>
        <v>14900000</v>
      </c>
      <c r="F5" s="10">
        <f t="shared" si="4"/>
        <v>19867</v>
      </c>
      <c r="G5" s="10">
        <f t="shared" si="5"/>
        <v>16556</v>
      </c>
      <c r="H5" s="10">
        <f t="shared" si="6"/>
        <v>13796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750</v>
      </c>
      <c r="R5" s="2">
        <v>14900000</v>
      </c>
      <c r="S5" s="8"/>
      <c r="T5" s="8"/>
      <c r="V5" s="25" t="s">
        <v>26</v>
      </c>
      <c r="W5" s="26"/>
      <c r="X5" s="23">
        <f>X3</f>
        <v>2600</v>
      </c>
      <c r="Y5" s="24"/>
    </row>
    <row r="6" spans="1:25" ht="15.75" x14ac:dyDescent="0.25">
      <c r="A6" s="4">
        <f t="shared" si="0"/>
        <v>0</v>
      </c>
      <c r="B6" s="4">
        <f t="shared" si="1"/>
        <v>800</v>
      </c>
      <c r="C6" s="4">
        <f t="shared" si="9"/>
        <v>960</v>
      </c>
      <c r="D6" s="4">
        <f t="shared" si="2"/>
        <v>1152</v>
      </c>
      <c r="E6" s="16">
        <f t="shared" si="3"/>
        <v>15000000</v>
      </c>
      <c r="F6" s="10">
        <f t="shared" si="4"/>
        <v>18750</v>
      </c>
      <c r="G6" s="10">
        <f t="shared" si="5"/>
        <v>15625</v>
      </c>
      <c r="H6" s="10">
        <f t="shared" si="6"/>
        <v>13021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800</v>
      </c>
      <c r="R6" s="2">
        <v>15000000</v>
      </c>
      <c r="S6" s="8"/>
      <c r="T6" s="8"/>
      <c r="V6" s="25" t="s">
        <v>27</v>
      </c>
      <c r="W6" s="27"/>
      <c r="X6" s="28">
        <f>Y6-Y7</f>
        <v>23</v>
      </c>
      <c r="Y6" s="29">
        <v>2025</v>
      </c>
    </row>
    <row r="7" spans="1:25" ht="15.75" x14ac:dyDescent="0.25">
      <c r="A7" s="4">
        <f t="shared" si="0"/>
        <v>0</v>
      </c>
      <c r="B7" s="4">
        <f t="shared" si="1"/>
        <v>700</v>
      </c>
      <c r="C7" s="4">
        <f t="shared" si="9"/>
        <v>840</v>
      </c>
      <c r="D7" s="4">
        <f t="shared" si="2"/>
        <v>1008</v>
      </c>
      <c r="E7" s="16">
        <f t="shared" si="3"/>
        <v>12200000</v>
      </c>
      <c r="F7" s="10">
        <f t="shared" si="4"/>
        <v>17429</v>
      </c>
      <c r="G7" s="10">
        <f t="shared" si="5"/>
        <v>14524</v>
      </c>
      <c r="H7" s="10">
        <f t="shared" si="6"/>
        <v>12103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700</v>
      </c>
      <c r="R7" s="2">
        <v>12200000</v>
      </c>
      <c r="S7" s="8"/>
      <c r="T7" s="8"/>
      <c r="V7" s="25" t="s">
        <v>28</v>
      </c>
      <c r="W7" s="27"/>
      <c r="X7" s="28">
        <f>X8-X6</f>
        <v>37</v>
      </c>
      <c r="Y7" s="30">
        <v>2002</v>
      </c>
    </row>
    <row r="8" spans="1:25" ht="15.75" x14ac:dyDescent="0.25">
      <c r="A8" s="4">
        <f t="shared" si="0"/>
        <v>0</v>
      </c>
      <c r="B8" s="4">
        <f t="shared" si="1"/>
        <v>690</v>
      </c>
      <c r="C8" s="4">
        <f t="shared" si="9"/>
        <v>828</v>
      </c>
      <c r="D8" s="4">
        <f t="shared" si="2"/>
        <v>993.59999999999991</v>
      </c>
      <c r="E8" s="16">
        <f t="shared" si="3"/>
        <v>12700000</v>
      </c>
      <c r="F8" s="10">
        <f t="shared" si="4"/>
        <v>18406</v>
      </c>
      <c r="G8" s="10">
        <f t="shared" si="5"/>
        <v>15338</v>
      </c>
      <c r="H8" s="10">
        <f t="shared" si="6"/>
        <v>12782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690</v>
      </c>
      <c r="R8" s="2">
        <v>12700000</v>
      </c>
      <c r="S8" s="8"/>
      <c r="T8" s="8"/>
      <c r="V8" s="25" t="s">
        <v>29</v>
      </c>
      <c r="W8" s="27"/>
      <c r="X8" s="28">
        <v>60</v>
      </c>
      <c r="Y8" s="29"/>
    </row>
    <row r="9" spans="1:25" ht="78.75" x14ac:dyDescent="0.25">
      <c r="A9" s="4">
        <f t="shared" si="0"/>
        <v>0</v>
      </c>
      <c r="B9" s="4">
        <f t="shared" si="1"/>
        <v>688</v>
      </c>
      <c r="C9" s="4">
        <f t="shared" si="9"/>
        <v>825.6</v>
      </c>
      <c r="D9" s="4">
        <f t="shared" si="2"/>
        <v>990.72</v>
      </c>
      <c r="E9" s="16">
        <f t="shared" si="3"/>
        <v>13787000</v>
      </c>
      <c r="F9" s="10">
        <f t="shared" si="4"/>
        <v>20039</v>
      </c>
      <c r="G9" s="15">
        <f t="shared" si="5"/>
        <v>16699</v>
      </c>
      <c r="H9" s="10">
        <f t="shared" si="6"/>
        <v>13916</v>
      </c>
      <c r="I9" s="4" t="e">
        <f>#REF!</f>
        <v>#REF!</v>
      </c>
      <c r="J9" s="4">
        <f t="shared" si="7"/>
        <v>12</v>
      </c>
      <c r="O9">
        <v>0</v>
      </c>
      <c r="P9">
        <f t="shared" si="8"/>
        <v>0</v>
      </c>
      <c r="Q9">
        <v>688</v>
      </c>
      <c r="R9" s="2">
        <f>12857000+900000+30000</f>
        <v>13787000</v>
      </c>
      <c r="S9" s="8">
        <v>12</v>
      </c>
      <c r="T9" s="8" t="s">
        <v>19</v>
      </c>
      <c r="V9" s="31" t="s">
        <v>30</v>
      </c>
      <c r="W9" s="27"/>
      <c r="X9" s="28">
        <f>(100-10)*X6/X8</f>
        <v>34.5</v>
      </c>
      <c r="Y9" s="29"/>
    </row>
    <row r="10" spans="1:25" ht="15.75" x14ac:dyDescent="0.25">
      <c r="A10" s="4">
        <f t="shared" si="0"/>
        <v>0</v>
      </c>
      <c r="B10" s="4">
        <f t="shared" si="1"/>
        <v>386</v>
      </c>
      <c r="C10" s="4">
        <f t="shared" si="9"/>
        <v>463.2</v>
      </c>
      <c r="D10" s="4">
        <f t="shared" si="2"/>
        <v>555.83999999999992</v>
      </c>
      <c r="E10" s="16">
        <f t="shared" si="3"/>
        <v>6771000</v>
      </c>
      <c r="F10" s="10">
        <f t="shared" si="4"/>
        <v>17541</v>
      </c>
      <c r="G10" s="10">
        <f t="shared" si="5"/>
        <v>14618</v>
      </c>
      <c r="H10" s="10">
        <f t="shared" si="6"/>
        <v>12182</v>
      </c>
      <c r="I10" s="4" t="e">
        <f>#REF!</f>
        <v>#REF!</v>
      </c>
      <c r="J10" s="4">
        <f t="shared" si="7"/>
        <v>5</v>
      </c>
      <c r="O10">
        <v>0</v>
      </c>
      <c r="P10">
        <f t="shared" si="8"/>
        <v>0</v>
      </c>
      <c r="Q10">
        <v>386</v>
      </c>
      <c r="R10" s="2">
        <f>6300000+441000+30000</f>
        <v>6771000</v>
      </c>
      <c r="S10" s="8">
        <v>5</v>
      </c>
      <c r="T10" s="8" t="s">
        <v>20</v>
      </c>
      <c r="V10" s="25"/>
      <c r="W10" s="32"/>
      <c r="X10" s="28">
        <f>X9%</f>
        <v>0.34499999999999997</v>
      </c>
      <c r="Y10" s="33"/>
    </row>
    <row r="11" spans="1:25" ht="15.75" x14ac:dyDescent="0.25">
      <c r="A11" s="4">
        <f t="shared" si="0"/>
        <v>0</v>
      </c>
      <c r="B11" s="4">
        <f t="shared" si="1"/>
        <v>745.94519999999989</v>
      </c>
      <c r="C11" s="4">
        <f t="shared" si="9"/>
        <v>895.13423999999986</v>
      </c>
      <c r="D11" s="4">
        <f t="shared" si="2"/>
        <v>1074.1610879999998</v>
      </c>
      <c r="E11" s="16">
        <f t="shared" si="3"/>
        <v>14870000</v>
      </c>
      <c r="F11" s="10">
        <f t="shared" si="4"/>
        <v>19934</v>
      </c>
      <c r="G11" s="15">
        <f t="shared" si="5"/>
        <v>16612</v>
      </c>
      <c r="H11" s="10">
        <f t="shared" si="6"/>
        <v>13843</v>
      </c>
      <c r="I11" s="4" t="e">
        <f>#REF!</f>
        <v>#REF!</v>
      </c>
      <c r="J11" s="4">
        <f t="shared" si="7"/>
        <v>12</v>
      </c>
      <c r="O11">
        <v>0</v>
      </c>
      <c r="P11">
        <f t="shared" si="8"/>
        <v>0</v>
      </c>
      <c r="Q11">
        <f>69.3*10.764</f>
        <v>745.94519999999989</v>
      </c>
      <c r="R11" s="2">
        <f>14000000+840000+30000</f>
        <v>14870000</v>
      </c>
      <c r="S11" s="8">
        <v>12</v>
      </c>
      <c r="T11" s="8" t="s">
        <v>21</v>
      </c>
      <c r="V11" s="25" t="s">
        <v>31</v>
      </c>
      <c r="W11" s="26"/>
      <c r="X11" s="23">
        <f>X5*X10</f>
        <v>896.99999999999989</v>
      </c>
      <c r="Y11" s="24"/>
    </row>
    <row r="12" spans="1:25" ht="15.75" x14ac:dyDescent="0.25">
      <c r="A12" s="4">
        <f t="shared" si="0"/>
        <v>0</v>
      </c>
      <c r="B12" s="4">
        <f t="shared" si="1"/>
        <v>740</v>
      </c>
      <c r="C12" s="4">
        <f t="shared" si="9"/>
        <v>888</v>
      </c>
      <c r="D12" s="4">
        <f t="shared" si="2"/>
        <v>1065.5999999999999</v>
      </c>
      <c r="E12" s="16">
        <f t="shared" si="3"/>
        <v>13459600</v>
      </c>
      <c r="F12" s="10">
        <f t="shared" si="4"/>
        <v>18189</v>
      </c>
      <c r="G12" s="10">
        <f t="shared" si="5"/>
        <v>15157</v>
      </c>
      <c r="H12" s="10">
        <f t="shared" si="6"/>
        <v>12631</v>
      </c>
      <c r="I12" s="4" t="e">
        <f>#REF!</f>
        <v>#REF!</v>
      </c>
      <c r="J12" s="4">
        <f t="shared" si="7"/>
        <v>11</v>
      </c>
      <c r="O12">
        <v>0</v>
      </c>
      <c r="P12">
        <f t="shared" si="8"/>
        <v>0</v>
      </c>
      <c r="Q12">
        <v>740</v>
      </c>
      <c r="R12" s="2">
        <f>12551000+878600+30000</f>
        <v>13459600</v>
      </c>
      <c r="S12" s="8">
        <v>11</v>
      </c>
      <c r="T12" s="8" t="s">
        <v>22</v>
      </c>
      <c r="V12" s="25" t="s">
        <v>32</v>
      </c>
      <c r="W12" s="26"/>
      <c r="X12" s="23">
        <f>X5-X11</f>
        <v>1703</v>
      </c>
      <c r="Y12" s="24"/>
    </row>
    <row r="13" spans="1:25" ht="15.75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  <c r="V13" s="25" t="s">
        <v>25</v>
      </c>
      <c r="W13" s="26"/>
      <c r="X13" s="23">
        <f>X4</f>
        <v>15100</v>
      </c>
      <c r="Y13" s="24"/>
    </row>
    <row r="14" spans="1:25" ht="15.7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V14" s="25"/>
      <c r="W14" s="26"/>
      <c r="X14" s="23"/>
      <c r="Y14" s="24"/>
    </row>
    <row r="15" spans="1:25" ht="15.7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  <c r="V15" s="25" t="s">
        <v>33</v>
      </c>
      <c r="W15" s="26"/>
      <c r="X15" s="23">
        <f>X13+X12</f>
        <v>16803</v>
      </c>
      <c r="Y15" s="24"/>
    </row>
    <row r="16" spans="1:25" ht="15.75" x14ac:dyDescent="0.25">
      <c r="V16" s="25"/>
      <c r="W16" s="27"/>
      <c r="X16" s="28"/>
      <c r="Y16" s="29"/>
    </row>
    <row r="17" spans="7:25" ht="15.75" x14ac:dyDescent="0.25">
      <c r="G17" t="s">
        <v>13</v>
      </c>
      <c r="V17" s="34" t="s">
        <v>42</v>
      </c>
      <c r="W17" s="35"/>
      <c r="X17" s="23">
        <v>880</v>
      </c>
      <c r="Y17" s="29" t="s">
        <v>34</v>
      </c>
    </row>
    <row r="18" spans="7:25" ht="15.75" x14ac:dyDescent="0.25">
      <c r="G18" t="s">
        <v>17</v>
      </c>
      <c r="H18">
        <v>880</v>
      </c>
      <c r="V18" s="36" t="s">
        <v>35</v>
      </c>
      <c r="W18" s="35"/>
      <c r="X18" s="37">
        <f>X15*X17</f>
        <v>14786640</v>
      </c>
      <c r="Y18" s="38"/>
    </row>
    <row r="19" spans="7:25" ht="15.75" x14ac:dyDescent="0.25">
      <c r="G19" t="s">
        <v>18</v>
      </c>
      <c r="H19">
        <v>16800</v>
      </c>
      <c r="V19" s="36"/>
      <c r="W19" s="35"/>
      <c r="X19" s="37"/>
      <c r="Y19" s="38"/>
    </row>
    <row r="20" spans="7:25" ht="15.75" x14ac:dyDescent="0.25">
      <c r="H20">
        <f>H19*H18</f>
        <v>14784000</v>
      </c>
      <c r="V20" s="39" t="s">
        <v>36</v>
      </c>
      <c r="W20" s="6"/>
      <c r="X20" s="40">
        <f>X18+X19</f>
        <v>14786640</v>
      </c>
      <c r="Y20" s="41"/>
    </row>
    <row r="21" spans="7:25" ht="15.75" x14ac:dyDescent="0.25">
      <c r="V21" s="36" t="s">
        <v>37</v>
      </c>
      <c r="W21" s="35"/>
      <c r="X21" s="40">
        <f>X20*0.9</f>
        <v>13307976</v>
      </c>
      <c r="Y21" s="29"/>
    </row>
    <row r="22" spans="7:25" ht="15.75" x14ac:dyDescent="0.25">
      <c r="G22" s="6"/>
      <c r="H22" s="6"/>
      <c r="V22" s="36" t="s">
        <v>38</v>
      </c>
      <c r="W22" s="35"/>
      <c r="X22" s="37">
        <f>X20*0.8</f>
        <v>11829312</v>
      </c>
      <c r="Y22" s="41"/>
    </row>
    <row r="23" spans="7:25" ht="15.75" x14ac:dyDescent="0.25">
      <c r="V23" s="36" t="s">
        <v>39</v>
      </c>
      <c r="W23" s="35"/>
      <c r="X23" s="37">
        <f>X3*X17</f>
        <v>2288000</v>
      </c>
      <c r="Y23" s="42"/>
    </row>
    <row r="24" spans="7:25" ht="15.75" x14ac:dyDescent="0.25">
      <c r="P24" s="11"/>
      <c r="Q24" s="11"/>
      <c r="R24" s="13"/>
      <c r="T24" s="11"/>
      <c r="U24" s="11"/>
      <c r="V24" s="25" t="s">
        <v>40</v>
      </c>
      <c r="W24" s="27"/>
      <c r="X24" s="43"/>
      <c r="Y24" s="41"/>
    </row>
    <row r="25" spans="7:25" ht="23.25" x14ac:dyDescent="0.35">
      <c r="G25" t="s">
        <v>14</v>
      </c>
      <c r="P25" s="11"/>
      <c r="Q25" s="14"/>
      <c r="R25" s="14"/>
      <c r="T25" s="14"/>
      <c r="U25" s="14"/>
      <c r="V25" s="44" t="s">
        <v>41</v>
      </c>
      <c r="W25" s="45"/>
      <c r="X25" s="46">
        <f>X20*0.025/12</f>
        <v>30805.5</v>
      </c>
      <c r="Y25" s="47"/>
    </row>
    <row r="26" spans="7:25" ht="15.75" thickBot="1" x14ac:dyDescent="0.3">
      <c r="G26" t="s">
        <v>15</v>
      </c>
      <c r="H26">
        <v>6621000</v>
      </c>
      <c r="P26" s="11"/>
      <c r="Q26" s="11"/>
      <c r="R26" s="11"/>
      <c r="T26" s="11"/>
      <c r="U26" s="11"/>
      <c r="V26" s="48"/>
      <c r="W26" s="49"/>
      <c r="X26" s="50"/>
      <c r="Y26" s="51"/>
    </row>
    <row r="27" spans="7:25" x14ac:dyDescent="0.25">
      <c r="G27" t="s">
        <v>16</v>
      </c>
      <c r="H27">
        <v>8276500</v>
      </c>
      <c r="P27" s="11"/>
      <c r="Q27" s="11"/>
      <c r="R27" s="11"/>
      <c r="T27" s="11"/>
      <c r="U27" s="11"/>
      <c r="V27" s="11"/>
      <c r="W27" s="11"/>
      <c r="X27" s="11"/>
    </row>
    <row r="28" spans="7:25" x14ac:dyDescent="0.25">
      <c r="P28" s="11"/>
      <c r="Q28" s="11"/>
      <c r="R28" s="12"/>
      <c r="T28" s="12"/>
      <c r="U28" s="12"/>
      <c r="V28" s="11"/>
      <c r="W28" s="11"/>
      <c r="X28" s="11"/>
    </row>
    <row r="29" spans="7:25" x14ac:dyDescent="0.25">
      <c r="P29" s="11"/>
      <c r="Q29" s="11"/>
      <c r="R29" s="11"/>
      <c r="T29" s="11"/>
      <c r="U29" s="11"/>
      <c r="V29" s="11"/>
      <c r="W29" s="11"/>
      <c r="X29" s="11"/>
    </row>
    <row r="30" spans="7:25" x14ac:dyDescent="0.25">
      <c r="P30" s="11"/>
      <c r="Q30" s="11"/>
      <c r="R30" s="11"/>
      <c r="T30" s="11"/>
      <c r="U30" s="11"/>
      <c r="V30" s="11"/>
      <c r="W30" s="11"/>
      <c r="X30" s="11"/>
    </row>
    <row r="31" spans="7:25" x14ac:dyDescent="0.25">
      <c r="P31" s="11"/>
      <c r="Q31" s="11"/>
      <c r="R31" s="11"/>
      <c r="T31" s="11"/>
      <c r="U31" s="11"/>
      <c r="V31" s="11"/>
      <c r="W31" s="11"/>
      <c r="X31" s="11"/>
    </row>
    <row r="32" spans="7:25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mergeCells count="1">
    <mergeCell ref="V3:W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3D803-19B7-4357-AA09-68EA35CEA775}">
  <dimension ref="A1"/>
  <sheetViews>
    <sheetView workbookViewId="0">
      <selection activeCell="D30" sqref="D30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calculation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2025-03-05T06:05:14Z</dcterms:modified>
</cp:coreProperties>
</file>