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filterPrivacy="1" defaultThemeVersion="124226"/>
  <xr:revisionPtr revIDLastSave="0" documentId="13_ncr:1_{907D158B-841F-4F56-B1C6-1AD84F5FBB2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1" l="1"/>
  <c r="F35" i="1" s="1"/>
  <c r="F36" i="1"/>
  <c r="G35" i="1"/>
  <c r="G34" i="1"/>
  <c r="F34" i="1"/>
  <c r="B34" i="1"/>
  <c r="I12" i="1"/>
  <c r="C33" i="1"/>
  <c r="G33" i="1" s="1"/>
  <c r="F33" i="1"/>
  <c r="G9" i="1"/>
  <c r="I11" i="1"/>
  <c r="I10" i="1"/>
  <c r="I9" i="1"/>
  <c r="G32" i="1"/>
  <c r="E32" i="1"/>
  <c r="C32" i="1"/>
  <c r="D19" i="1"/>
  <c r="D18" i="1"/>
  <c r="G36" i="1" l="1"/>
  <c r="F9" i="1"/>
  <c r="C5" i="1" l="1"/>
  <c r="C14" i="1" s="1"/>
  <c r="C6" i="1"/>
  <c r="C13" i="1" s="1"/>
  <c r="C8" i="1"/>
  <c r="C10" i="1"/>
  <c r="C11" i="1"/>
  <c r="C12" i="1"/>
  <c r="C20" i="1"/>
  <c r="C31" i="1"/>
  <c r="G31" i="1" s="1"/>
  <c r="C28" i="1"/>
  <c r="D28" i="1" s="1"/>
  <c r="C30" i="1"/>
  <c r="H29" i="1"/>
  <c r="G29" i="1"/>
  <c r="D29" i="1"/>
  <c r="B29" i="1"/>
  <c r="C29" i="1"/>
  <c r="B27" i="1"/>
  <c r="G7" i="1"/>
  <c r="G8" i="1"/>
  <c r="B20" i="1"/>
  <c r="C15" i="1" l="1"/>
  <c r="C17" i="1" s="1"/>
  <c r="C21" i="1" s="1"/>
  <c r="C18" i="1"/>
  <c r="C19" i="1"/>
  <c r="F31" i="1"/>
  <c r="F32" i="1"/>
  <c r="F29" i="1" l="1"/>
  <c r="H30" i="1" l="1"/>
  <c r="H28" i="1"/>
  <c r="O14" i="1" l="1"/>
  <c r="B10" i="1" l="1"/>
  <c r="B11" i="1" s="1"/>
  <c r="B8" i="1"/>
  <c r="B6" i="1"/>
  <c r="B5" i="1"/>
  <c r="B14" i="1" s="1"/>
  <c r="B12" i="1" l="1"/>
  <c r="B13" i="1" s="1"/>
  <c r="B15" i="1" s="1"/>
  <c r="I31" i="1" s="1"/>
  <c r="B17" i="1" l="1"/>
  <c r="D17" i="1" s="1"/>
  <c r="B18" i="1" l="1"/>
  <c r="B21" i="1"/>
  <c r="D21" i="1" s="1"/>
  <c r="B19" i="1"/>
  <c r="F27" i="1"/>
  <c r="F28" i="1" l="1"/>
  <c r="G28" i="1"/>
  <c r="F30" i="1"/>
  <c r="I30" i="1" s="1"/>
  <c r="G30" i="1"/>
  <c r="H27" i="1" l="1"/>
  <c r="G4" i="1" l="1"/>
  <c r="G27" i="1"/>
  <c r="I27" i="1"/>
</calcChain>
</file>

<file path=xl/sharedStrings.xml><?xml version="1.0" encoding="utf-8"?>
<sst xmlns="http://schemas.openxmlformats.org/spreadsheetml/2006/main" count="42" uniqueCount="39">
  <si>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</si>
  <si>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</si>
  <si>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</si>
  <si>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</si>
  <si>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</si>
  <si>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</si>
  <si>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</si>
  <si>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</si>
  <si>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</si>
  <si>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</si>
  <si>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</si>
  <si>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</si>
  <si>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</si>
  <si>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</si>
  <si>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</si>
  <si>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</si>
  <si>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</si>
  <si>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</si>
  <si>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</si>
  <si>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</si>
  <si>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</si>
  <si>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</si>
  <si>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</si>
  <si>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</si>
  <si>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</si>
  <si>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</si>
  <si>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RV</t>
  </si>
  <si>
    <t xml:space="preserve">Measurement Carpet </t>
  </si>
  <si>
    <t>19B</t>
  </si>
  <si>
    <t xml:space="preserve">Shop No. </t>
  </si>
  <si>
    <t>Shop no.</t>
  </si>
  <si>
    <t>Same</t>
  </si>
  <si>
    <t>Total Area</t>
  </si>
  <si>
    <t>Carpet Area</t>
  </si>
  <si>
    <t>Final Value</t>
  </si>
  <si>
    <t>The property under consideration is purchased by Surendra Narayan Poojari (of Shop No. 19) from M/s. Shree D. K. Associates vide Agreement</t>
  </si>
  <si>
    <t>dated 23.10.2008 &amp; Mr. Kamlesh Surendra Poojari (of Shop No. 19B) from M/s. Shree D. K. Associates vide Agreement</t>
  </si>
  <si>
    <t>dated 31.12.2009</t>
  </si>
  <si>
    <t>Final value discuss with Manojsir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</si>
</sst>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43" fontId="9" fillId="0" borderId="1" xfId="0" applyNumberFormat="1" applyFont="1" applyBorder="1"/>
    <xf numFmtId="0" fontId="9" fillId="0" borderId="1" xfId="1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1" fillId="0" borderId="0" xfId="0" applyNumberFormat="1" applyFont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10" fontId="0" fillId="0" borderId="1" xfId="0" applyNumberFormat="1" applyBorder="1"/>
    <xf numFmtId="43" fontId="2" fillId="0" borderId="1" xfId="0" applyNumberFormat="1" applyFont="1" applyBorder="1"/>
    <xf numFmtId="43" fontId="12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0" fillId="0" borderId="7" xfId="0" applyBorder="1"/>
    <xf numFmtId="0" fontId="13" fillId="0" borderId="1" xfId="0" applyFont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0" xfId="0" applyFill="1"/>
    <xf numFmtId="0" fontId="5" fillId="3" borderId="1" xfId="0" applyFont="1" applyFill="1" applyBorder="1"/>
    <xf numFmtId="0" fontId="14" fillId="0" borderId="1" xfId="0" applyFont="1" applyBorder="1"/>
    <xf numFmtId="0" fontId="14" fillId="0" borderId="1" xfId="0" applyFont="1" applyBorder="1" applyAlignment="1">
      <alignment horizontal="center" wrapText="1"/>
    </xf>
    <xf numFmtId="0" fontId="15" fillId="0" borderId="1" xfId="0" applyFont="1" applyBorder="1"/>
    <xf numFmtId="43" fontId="15" fillId="0" borderId="1" xfId="1" applyFont="1" applyFill="1" applyBorder="1"/>
    <xf numFmtId="43" fontId="15" fillId="0" borderId="1" xfId="0" applyNumberFormat="1" applyFont="1" applyBorder="1"/>
    <xf numFmtId="0" fontId="15" fillId="0" borderId="1" xfId="0" applyFont="1" applyBorder="1" applyAlignment="1">
      <alignment wrapText="1"/>
    </xf>
    <xf numFmtId="0" fontId="15" fillId="0" borderId="1" xfId="1" applyNumberFormat="1" applyFont="1" applyBorder="1"/>
    <xf numFmtId="10" fontId="15" fillId="0" borderId="1" xfId="0" applyNumberFormat="1" applyFont="1" applyBorder="1"/>
    <xf numFmtId="10" fontId="15" fillId="0" borderId="1" xfId="1" applyNumberFormat="1" applyFont="1" applyBorder="1"/>
    <xf numFmtId="43" fontId="15" fillId="0" borderId="1" xfId="1" applyFont="1" applyBorder="1"/>
    <xf numFmtId="43" fontId="14" fillId="0" borderId="1" xfId="0" applyNumberFormat="1" applyFont="1" applyBorder="1"/>
    <xf numFmtId="43" fontId="0" fillId="0" borderId="0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0</xdr:rowOff>
    </xdr:from>
    <xdr:to>
      <xdr:col>17</xdr:col>
      <xdr:colOff>123825</xdr:colOff>
      <xdr:row>40</xdr:row>
      <xdr:rowOff>11199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D9E77B-0BCF-5FBB-1A75-6FD752A1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0"/>
          <a:ext cx="9229725" cy="7631199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0</xdr:row>
      <xdr:rowOff>0</xdr:rowOff>
    </xdr:from>
    <xdr:to>
      <xdr:col>32</xdr:col>
      <xdr:colOff>85725</xdr:colOff>
      <xdr:row>39</xdr:row>
      <xdr:rowOff>41776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F9E8AD-A65D-50B1-7B69-62D20673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5675" y="0"/>
          <a:ext cx="8477250" cy="7471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361951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B816BD-CD16-E920-95CF-A266ACA5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0115550" cy="8326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8"/>
  <sheetViews>
    <sheetView tabSelected="1" topLeftCell="D1" zoomScaleNormal="100" workbookViewId="0">
      <selection activeCell="I4" sqref="I4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40" t="s">
        <v>30</v>
      </c>
      <c r="B2" s="41">
        <v>19</v>
      </c>
      <c r="C2" s="41" t="s">
        <v>28</v>
      </c>
      <c r="D2" s="40"/>
      <c r="E2" s="8"/>
      <c r="F2" s="29"/>
    </row>
    <row r="3" spans="1:17" ht="16.5" x14ac:dyDescent="0.3">
      <c r="A3" s="42" t="s">
        <v>0</v>
      </c>
      <c r="B3" s="43">
        <v>60000</v>
      </c>
      <c r="C3" s="44">
        <v>60000</v>
      </c>
      <c r="D3" s="44"/>
      <c r="E3" t="s">
        <v>13</v>
      </c>
    </row>
    <row r="4" spans="1:17" ht="33" x14ac:dyDescent="0.3">
      <c r="A4" s="45" t="s">
        <v>1</v>
      </c>
      <c r="B4" s="43">
        <v>2800</v>
      </c>
      <c r="C4" s="44">
        <v>2800</v>
      </c>
      <c r="D4" s="44"/>
      <c r="E4">
        <v>2010</v>
      </c>
      <c r="F4" s="3">
        <v>2025</v>
      </c>
      <c r="G4" s="4">
        <f>F4-E4</f>
        <v>15</v>
      </c>
      <c r="I4" s="38" t="s">
        <v>38</v>
      </c>
      <c r="L4" s="17"/>
    </row>
    <row r="5" spans="1:17" ht="16.5" x14ac:dyDescent="0.3">
      <c r="A5" s="42" t="s">
        <v>2</v>
      </c>
      <c r="B5" s="43">
        <f>B3-B4</f>
        <v>57200</v>
      </c>
      <c r="C5" s="44">
        <f>C3-C4</f>
        <v>57200</v>
      </c>
      <c r="D5" s="44"/>
      <c r="E5" s="24"/>
      <c r="F5" s="3"/>
      <c r="G5" s="4"/>
      <c r="I5" s="36" t="s">
        <v>34</v>
      </c>
      <c r="L5" s="8"/>
      <c r="M5" s="8"/>
      <c r="N5" s="19"/>
      <c r="O5" s="19"/>
      <c r="P5" s="19"/>
      <c r="Q5" s="19"/>
    </row>
    <row r="6" spans="1:17" ht="16.5" x14ac:dyDescent="0.3">
      <c r="A6" s="42" t="s">
        <v>3</v>
      </c>
      <c r="B6" s="43">
        <f>B4</f>
        <v>2800</v>
      </c>
      <c r="C6" s="44">
        <f>C4</f>
        <v>2800</v>
      </c>
      <c r="D6" s="19"/>
      <c r="E6" s="15" t="s">
        <v>29</v>
      </c>
      <c r="F6" s="25" t="s">
        <v>22</v>
      </c>
      <c r="G6" s="8" t="s">
        <v>23</v>
      </c>
      <c r="I6" s="36" t="s">
        <v>33</v>
      </c>
      <c r="L6" s="8"/>
      <c r="M6" s="8"/>
      <c r="N6" s="19"/>
      <c r="O6" s="19"/>
      <c r="P6" s="19"/>
      <c r="Q6" s="19"/>
    </row>
    <row r="7" spans="1:17" ht="16.5" x14ac:dyDescent="0.3">
      <c r="A7" s="42" t="s">
        <v>4</v>
      </c>
      <c r="B7" s="42">
        <v>15</v>
      </c>
      <c r="C7" s="46">
        <v>15</v>
      </c>
      <c r="D7" s="19"/>
      <c r="E7" s="16">
        <v>19</v>
      </c>
      <c r="F7">
        <v>167</v>
      </c>
      <c r="G7" s="3">
        <f>F7*1.2</f>
        <v>200.4</v>
      </c>
      <c r="I7" s="36">
        <v>359</v>
      </c>
      <c r="L7" s="8"/>
      <c r="M7" s="8"/>
      <c r="N7" s="19"/>
      <c r="O7" s="19"/>
      <c r="P7" s="19"/>
      <c r="Q7" s="19"/>
    </row>
    <row r="8" spans="1:17" ht="16.5" x14ac:dyDescent="0.3">
      <c r="A8" s="42" t="s">
        <v>5</v>
      </c>
      <c r="B8" s="42">
        <f>B9-B7</f>
        <v>45</v>
      </c>
      <c r="C8" s="46">
        <f>C9-C7</f>
        <v>45</v>
      </c>
      <c r="D8" s="19"/>
      <c r="E8" s="16" t="s">
        <v>28</v>
      </c>
      <c r="F8">
        <v>192</v>
      </c>
      <c r="G8" s="3">
        <f>21.41*10.764</f>
        <v>230.45723999999998</v>
      </c>
      <c r="I8" s="36">
        <v>60000</v>
      </c>
      <c r="L8" s="10"/>
      <c r="M8" s="10"/>
      <c r="N8" s="19"/>
      <c r="O8" s="19"/>
      <c r="P8" s="19"/>
      <c r="Q8" s="19"/>
    </row>
    <row r="9" spans="1:17" ht="16.5" x14ac:dyDescent="0.3">
      <c r="A9" s="42" t="s">
        <v>6</v>
      </c>
      <c r="B9" s="42">
        <v>60</v>
      </c>
      <c r="C9" s="46">
        <v>60</v>
      </c>
      <c r="D9" s="46"/>
      <c r="E9" t="s">
        <v>32</v>
      </c>
      <c r="F9" s="20">
        <f>SUM(F7:F8)</f>
        <v>359</v>
      </c>
      <c r="G9" s="5">
        <f>SUM(G7:G8)</f>
        <v>430.85723999999999</v>
      </c>
      <c r="I9" s="36">
        <f>I8*I7</f>
        <v>21540000</v>
      </c>
      <c r="J9" s="20"/>
      <c r="K9" s="13"/>
      <c r="L9" s="8"/>
      <c r="M9" s="8"/>
      <c r="N9" s="19"/>
      <c r="O9" s="19"/>
      <c r="P9" s="19"/>
      <c r="Q9" s="19"/>
    </row>
    <row r="10" spans="1:17" ht="33" x14ac:dyDescent="0.3">
      <c r="A10" s="45" t="s">
        <v>7</v>
      </c>
      <c r="B10" s="42">
        <f>90*B7/B9</f>
        <v>22.5</v>
      </c>
      <c r="C10" s="46">
        <f>90*C7/C9</f>
        <v>22.5</v>
      </c>
      <c r="D10" s="46"/>
      <c r="E10" s="8"/>
      <c r="F10" s="8"/>
      <c r="I10" s="39">
        <f>I9*0.9</f>
        <v>19386000</v>
      </c>
      <c r="J10" s="18"/>
      <c r="K10" s="13"/>
      <c r="L10" s="19"/>
      <c r="M10" s="19"/>
      <c r="N10" s="19"/>
      <c r="O10" s="19"/>
      <c r="P10" s="19"/>
      <c r="Q10" s="19"/>
    </row>
    <row r="11" spans="1:17" ht="16.5" x14ac:dyDescent="0.3">
      <c r="A11" s="42"/>
      <c r="B11" s="47">
        <f>B10%</f>
        <v>0.22500000000000001</v>
      </c>
      <c r="C11" s="48">
        <f>C10%</f>
        <v>0.22500000000000001</v>
      </c>
      <c r="D11" s="48"/>
      <c r="E11" s="26"/>
      <c r="F11" s="26"/>
      <c r="I11" s="36">
        <f>I9*0.8</f>
        <v>17232000</v>
      </c>
      <c r="K11" s="13"/>
      <c r="L11" s="19"/>
      <c r="M11" s="19"/>
      <c r="N11" s="19"/>
      <c r="O11" s="19"/>
      <c r="P11" s="19"/>
      <c r="Q11" s="19"/>
    </row>
    <row r="12" spans="1:17" ht="16.5" x14ac:dyDescent="0.3">
      <c r="A12" s="42" t="s">
        <v>8</v>
      </c>
      <c r="B12" s="43">
        <f>B6*B11</f>
        <v>630</v>
      </c>
      <c r="C12" s="49">
        <f>C6*C11</f>
        <v>630</v>
      </c>
      <c r="D12" s="49"/>
      <c r="E12" s="10"/>
      <c r="F12" s="10"/>
      <c r="I12" s="36">
        <f>I9*0.06/12</f>
        <v>107700</v>
      </c>
      <c r="K12" s="13"/>
      <c r="L12" s="19"/>
      <c r="M12" s="19"/>
      <c r="N12" s="19"/>
      <c r="O12" s="19"/>
      <c r="P12" s="19"/>
      <c r="Q12" s="19"/>
    </row>
    <row r="13" spans="1:17" ht="16.5" x14ac:dyDescent="0.3">
      <c r="A13" s="42" t="s">
        <v>9</v>
      </c>
      <c r="B13" s="43">
        <f>B6-B12</f>
        <v>2170</v>
      </c>
      <c r="C13" s="49">
        <f>C6-C12</f>
        <v>2170</v>
      </c>
      <c r="D13" s="49"/>
      <c r="E13" s="10"/>
      <c r="F13" s="10"/>
      <c r="K13" s="13"/>
      <c r="L13" s="32"/>
      <c r="M13" s="19"/>
      <c r="N13" s="19"/>
      <c r="O13" s="19"/>
      <c r="P13" s="19"/>
      <c r="Q13" s="19"/>
    </row>
    <row r="14" spans="1:17" ht="16.5" x14ac:dyDescent="0.3">
      <c r="A14" s="42" t="s">
        <v>2</v>
      </c>
      <c r="B14" s="43">
        <f>B5</f>
        <v>57200</v>
      </c>
      <c r="C14" s="44">
        <f>C5</f>
        <v>57200</v>
      </c>
      <c r="D14" s="44"/>
      <c r="E14" s="10" t="s">
        <v>27</v>
      </c>
      <c r="F14" s="10"/>
      <c r="K14" s="13"/>
      <c r="L14" s="19"/>
      <c r="M14" s="19"/>
      <c r="N14" s="19"/>
      <c r="O14" s="19">
        <f>N14*1.1</f>
        <v>0</v>
      </c>
      <c r="P14" s="19"/>
      <c r="Q14" s="19"/>
    </row>
    <row r="15" spans="1:17" ht="16.5" x14ac:dyDescent="0.3">
      <c r="A15" s="42" t="s">
        <v>10</v>
      </c>
      <c r="B15" s="43">
        <f>B14+B13</f>
        <v>59370</v>
      </c>
      <c r="C15" s="44">
        <f>C14+C13</f>
        <v>59370</v>
      </c>
      <c r="D15" s="44"/>
      <c r="E15" s="10">
        <v>360</v>
      </c>
      <c r="F15" s="10"/>
      <c r="K15" s="13"/>
      <c r="L15" s="22"/>
      <c r="M15" s="22"/>
    </row>
    <row r="16" spans="1:17" ht="16.5" x14ac:dyDescent="0.3">
      <c r="A16" s="42" t="s">
        <v>21</v>
      </c>
      <c r="B16" s="40">
        <v>167</v>
      </c>
      <c r="C16" s="40">
        <v>192</v>
      </c>
      <c r="D16" s="42"/>
      <c r="E16" s="8"/>
      <c r="F16" s="8"/>
      <c r="I16" s="5"/>
      <c r="J16" s="5" t="s">
        <v>35</v>
      </c>
      <c r="K16" s="5"/>
      <c r="L16" s="6"/>
    </row>
    <row r="17" spans="1:14" ht="16.5" x14ac:dyDescent="0.3">
      <c r="A17" s="40" t="s">
        <v>11</v>
      </c>
      <c r="B17" s="50">
        <f>B15*B16</f>
        <v>9914790</v>
      </c>
      <c r="C17" s="50">
        <f>C15*C16</f>
        <v>11399040</v>
      </c>
      <c r="D17" s="50">
        <f>B17+C17</f>
        <v>21313830</v>
      </c>
      <c r="E17" s="27"/>
      <c r="F17" s="27"/>
      <c r="I17" s="5"/>
      <c r="J17" s="23" t="s">
        <v>36</v>
      </c>
      <c r="K17" s="5"/>
      <c r="L17" s="6"/>
      <c r="N17" s="6"/>
    </row>
    <row r="18" spans="1:14" ht="16.5" x14ac:dyDescent="0.3">
      <c r="A18" s="40" t="s">
        <v>26</v>
      </c>
      <c r="B18" s="50">
        <f>B17*0.98</f>
        <v>9716494.1999999993</v>
      </c>
      <c r="C18" s="50">
        <f>C17*0.98</f>
        <v>11171059.199999999</v>
      </c>
      <c r="D18" s="50">
        <f>D17*0.9</f>
        <v>19182447</v>
      </c>
      <c r="E18" s="27"/>
      <c r="F18" s="27"/>
      <c r="I18" s="5"/>
      <c r="J18" s="23" t="s">
        <v>37</v>
      </c>
      <c r="K18" s="5"/>
      <c r="L18" s="6"/>
      <c r="N18" s="6"/>
    </row>
    <row r="19" spans="1:14" ht="16.5" x14ac:dyDescent="0.3">
      <c r="A19" s="40" t="s">
        <v>24</v>
      </c>
      <c r="B19" s="50">
        <f>B17*0.8</f>
        <v>7931832</v>
      </c>
      <c r="C19" s="50">
        <f>C17*0.8</f>
        <v>9119232</v>
      </c>
      <c r="D19" s="50">
        <f>D17*0.8</f>
        <v>17051064</v>
      </c>
      <c r="E19" s="27"/>
      <c r="F19" s="27"/>
      <c r="I19" s="5"/>
      <c r="J19" s="23"/>
      <c r="K19" s="5"/>
      <c r="L19" s="6"/>
      <c r="N19" s="6"/>
    </row>
    <row r="20" spans="1:14" ht="16.5" x14ac:dyDescent="0.3">
      <c r="A20" s="40" t="s">
        <v>12</v>
      </c>
      <c r="B20" s="50">
        <f>275*B4</f>
        <v>770000</v>
      </c>
      <c r="C20" s="50">
        <f>275*C4</f>
        <v>770000</v>
      </c>
      <c r="D20" s="50"/>
      <c r="E20" s="27"/>
      <c r="F20" s="27"/>
      <c r="I20" s="6"/>
      <c r="J20" s="5"/>
    </row>
    <row r="21" spans="1:14" ht="16.5" x14ac:dyDescent="0.3">
      <c r="A21" s="40" t="s">
        <v>16</v>
      </c>
      <c r="B21" s="50">
        <f>B17*0.05/12</f>
        <v>41311.625</v>
      </c>
      <c r="C21" s="50">
        <f>C17*0.05/12</f>
        <v>47496</v>
      </c>
      <c r="D21" s="50">
        <f>C21+B21</f>
        <v>88807.625</v>
      </c>
      <c r="E21" s="27"/>
      <c r="F21" s="27"/>
      <c r="I21" s="6"/>
      <c r="J21" s="5"/>
    </row>
    <row r="22" spans="1:14" x14ac:dyDescent="0.25">
      <c r="A22" s="21"/>
      <c r="B22" s="28"/>
      <c r="C22" s="21"/>
      <c r="D22" s="21"/>
      <c r="E22" s="30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35">
        <f>C27/1.2</f>
        <v>279.16666666666669</v>
      </c>
      <c r="C27" s="36">
        <v>335</v>
      </c>
      <c r="D27" s="36"/>
      <c r="E27" s="36">
        <v>10800000</v>
      </c>
      <c r="F27" s="37">
        <f t="shared" ref="F27:F36" si="0">E27/B27</f>
        <v>38686.567164179105</v>
      </c>
      <c r="G27" s="37">
        <f>E27/C27</f>
        <v>32238.805970149253</v>
      </c>
      <c r="H27" s="37" t="e">
        <f>E27/#REF!</f>
        <v>#REF!</v>
      </c>
      <c r="I27" s="8">
        <f>C27/B27</f>
        <v>1.2</v>
      </c>
      <c r="J27" s="14"/>
    </row>
    <row r="28" spans="1:14" ht="17.25" x14ac:dyDescent="0.3">
      <c r="A28" t="s">
        <v>31</v>
      </c>
      <c r="B28" s="35">
        <v>217</v>
      </c>
      <c r="C28" s="36">
        <f>B28*1.2</f>
        <v>260.39999999999998</v>
      </c>
      <c r="D28" s="36">
        <f>C28*1.3</f>
        <v>338.52</v>
      </c>
      <c r="E28" s="36">
        <v>10000000</v>
      </c>
      <c r="F28" s="37">
        <f t="shared" si="0"/>
        <v>46082.949308755764</v>
      </c>
      <c r="G28" s="37">
        <f>E28/C28</f>
        <v>38402.45775729647</v>
      </c>
      <c r="H28" s="37">
        <f>E28/D28</f>
        <v>29540.352120997282</v>
      </c>
      <c r="I28" s="8"/>
      <c r="J28" s="14"/>
    </row>
    <row r="29" spans="1:14" ht="17.25" x14ac:dyDescent="0.3">
      <c r="B29" s="35">
        <f>C29/1.2</f>
        <v>206.30999999999997</v>
      </c>
      <c r="C29" s="36">
        <f>23*10.764</f>
        <v>247.57199999999997</v>
      </c>
      <c r="D29" s="36">
        <f>C29*1.3</f>
        <v>321.84359999999998</v>
      </c>
      <c r="E29" s="36">
        <v>8000000</v>
      </c>
      <c r="F29" s="37">
        <f t="shared" si="0"/>
        <v>38776.598322912127</v>
      </c>
      <c r="G29" s="37">
        <f>E29/C29</f>
        <v>32313.831935760107</v>
      </c>
      <c r="H29" s="37">
        <f>E29/D29</f>
        <v>24856.793796738541</v>
      </c>
      <c r="I29" s="8"/>
      <c r="J29" s="14"/>
    </row>
    <row r="30" spans="1:14" x14ac:dyDescent="0.25">
      <c r="B30" s="9">
        <v>164</v>
      </c>
      <c r="C30" s="8">
        <f>B30*1.2</f>
        <v>196.79999999999998</v>
      </c>
      <c r="D30" s="8"/>
      <c r="E30" s="8">
        <v>8000000</v>
      </c>
      <c r="F30" s="10">
        <f t="shared" si="0"/>
        <v>48780.487804878052</v>
      </c>
      <c r="G30" s="10">
        <f t="shared" ref="G30:G36" si="1">E30/C30</f>
        <v>40650.406504065046</v>
      </c>
      <c r="H30" s="10" t="e">
        <f>E30/D30</f>
        <v>#DIV/0!</v>
      </c>
      <c r="I30" s="8">
        <f>B15/F30</f>
        <v>1.217085</v>
      </c>
    </row>
    <row r="31" spans="1:14" x14ac:dyDescent="0.25">
      <c r="B31" s="7">
        <v>332</v>
      </c>
      <c r="C31" s="8">
        <f>B31*1.2</f>
        <v>398.4</v>
      </c>
      <c r="E31" s="10">
        <v>15100000</v>
      </c>
      <c r="F31" s="10">
        <f t="shared" si="0"/>
        <v>45481.927710843374</v>
      </c>
      <c r="G31" s="6">
        <f t="shared" si="1"/>
        <v>37901.606425702812</v>
      </c>
      <c r="H31" s="6"/>
      <c r="I31">
        <f>B15/F31</f>
        <v>1.3053536423841059</v>
      </c>
    </row>
    <row r="32" spans="1:14" x14ac:dyDescent="0.25">
      <c r="B32" s="7">
        <v>117</v>
      </c>
      <c r="C32" s="8">
        <f>B32*1.2</f>
        <v>140.4</v>
      </c>
      <c r="E32" s="6">
        <f>8000000</f>
        <v>8000000</v>
      </c>
      <c r="F32" s="6">
        <f t="shared" si="0"/>
        <v>68376.068376068375</v>
      </c>
      <c r="G32" s="6">
        <f t="shared" si="1"/>
        <v>56980.056980056979</v>
      </c>
      <c r="H32" s="6"/>
    </row>
    <row r="33" spans="1:9" x14ac:dyDescent="0.25">
      <c r="B33" s="7">
        <v>90</v>
      </c>
      <c r="C33" s="33">
        <f>B33*1.2</f>
        <v>108</v>
      </c>
      <c r="E33" s="6">
        <v>6000000</v>
      </c>
      <c r="F33" s="6">
        <f t="shared" si="0"/>
        <v>66666.666666666672</v>
      </c>
      <c r="G33" s="6">
        <f t="shared" si="1"/>
        <v>55555.555555555555</v>
      </c>
      <c r="H33" s="6"/>
    </row>
    <row r="34" spans="1:9" x14ac:dyDescent="0.25">
      <c r="B34" s="7">
        <f>C34/1.2</f>
        <v>136.66666666666669</v>
      </c>
      <c r="C34">
        <v>164</v>
      </c>
      <c r="E34" s="51">
        <v>8000000</v>
      </c>
      <c r="F34" s="6">
        <f t="shared" si="0"/>
        <v>58536.585365853651</v>
      </c>
      <c r="G34" s="6">
        <f t="shared" si="1"/>
        <v>48780.487804878052</v>
      </c>
    </row>
    <row r="35" spans="1:9" ht="15.75" x14ac:dyDescent="0.25">
      <c r="A35" s="34"/>
      <c r="B35" s="8">
        <f>C35/1.2</f>
        <v>107.5</v>
      </c>
      <c r="C35" s="8">
        <v>129</v>
      </c>
      <c r="D35" s="8"/>
      <c r="E35" s="10">
        <v>6500000</v>
      </c>
      <c r="F35" s="6">
        <f t="shared" si="0"/>
        <v>60465.116279069771</v>
      </c>
      <c r="G35" s="31">
        <f t="shared" si="1"/>
        <v>50387.596899224809</v>
      </c>
      <c r="I35" s="6"/>
    </row>
    <row r="36" spans="1:9" ht="15.75" x14ac:dyDescent="0.25">
      <c r="A36" s="34"/>
      <c r="B36" s="8"/>
      <c r="C36" s="8"/>
      <c r="D36" s="8"/>
      <c r="E36" s="10"/>
      <c r="F36" s="8" t="e">
        <f t="shared" si="0"/>
        <v>#DIV/0!</v>
      </c>
      <c r="G36" s="31" t="e">
        <f t="shared" si="1"/>
        <v>#DIV/0!</v>
      </c>
      <c r="I36" s="6"/>
    </row>
    <row r="37" spans="1:9" ht="15.75" x14ac:dyDescent="0.25">
      <c r="A37" s="18"/>
      <c r="C37" s="8"/>
      <c r="E37" s="10"/>
      <c r="I37" s="6"/>
    </row>
    <row r="38" spans="1:9" ht="15.75" x14ac:dyDescent="0.25">
      <c r="A38" s="18"/>
      <c r="C38" s="8"/>
      <c r="E38" s="10"/>
    </row>
    <row r="39" spans="1:9" x14ac:dyDescent="0.25">
      <c r="C39" s="8"/>
      <c r="E39" s="10"/>
    </row>
    <row r="40" spans="1:9" x14ac:dyDescent="0.25">
      <c r="C40" s="33"/>
      <c r="E40" s="10"/>
    </row>
    <row r="58" spans="3:5" x14ac:dyDescent="0.25">
      <c r="C58" s="6"/>
      <c r="D58" s="6"/>
      <c r="E5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AJ38" sqref="AJ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U29" sqref="U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>
      <selection activeCell="P1" sqref="P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2025-03-19T06:55:52Z</dcterms:modified>
</cp:coreProperties>
</file>