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2C42DA3D-B1F8-4796-B738-6D7F78A2F1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C30" i="1"/>
  <c r="G30" i="1"/>
  <c r="C29" i="1"/>
  <c r="G28" i="1"/>
  <c r="C28" i="1"/>
  <c r="C27" i="1"/>
  <c r="B20" i="1"/>
  <c r="E7" i="1"/>
  <c r="F30" i="1" l="1"/>
  <c r="F31" i="1"/>
  <c r="F28" i="1" l="1"/>
  <c r="H29" i="1" l="1"/>
  <c r="H27" i="1"/>
  <c r="O14" i="1" l="1"/>
  <c r="B10" i="1" l="1"/>
  <c r="B11" i="1" s="1"/>
  <c r="B8" i="1"/>
  <c r="B6" i="1"/>
  <c r="B5" i="1"/>
  <c r="B14" i="1" s="1"/>
  <c r="B12" i="1" l="1"/>
  <c r="B13" i="1" s="1"/>
  <c r="B15" i="1" s="1"/>
  <c r="I30" i="1" s="1"/>
  <c r="B17" i="1" l="1"/>
  <c r="B18" i="1" s="1"/>
  <c r="B19" i="1" l="1"/>
  <c r="B21" i="1"/>
  <c r="F27" i="1" l="1"/>
  <c r="G27" i="1"/>
  <c r="F29" i="1"/>
  <c r="I29" i="1" s="1"/>
  <c r="G29" i="1"/>
  <c r="G4" i="1" l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<sst xmlns="http://schemas.openxmlformats.org/spreadsheetml/2006/main" count="30" uniqueCount="28">
  <si>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</si>
  <si>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</si>
  <si>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</si>
  <si>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</si>
  <si>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</si>
  <si>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</si>
  <si>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</si>
  <si>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</si>
  <si>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</si>
  <si>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</si>
  <si>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</si>
  <si>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</si>
  <si>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</si>
  <si>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</si>
  <si>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</si>
  <si>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</si>
  <si>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</si>
  <si>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</si>
  <si>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</si>
  <si>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</si>
  <si>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</si>
  <si>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</si>
  <si>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</si>
  <si>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</si>
  <si>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</si>
  <si>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SBA</t>
  </si>
  <si>
    <t>RV</t>
  </si>
  <si>
    <t xml:space="preserve">Measurement Carpet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</si>
</sst>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0" fontId="10" fillId="0" borderId="5" xfId="0" applyFont="1" applyBorder="1" applyAlignment="1">
      <alignment horizontal="center" wrapText="1"/>
    </xf>
    <xf numFmtId="0" fontId="0" fillId="0" borderId="5" xfId="0" applyBorder="1"/>
    <xf numFmtId="43" fontId="12" fillId="0" borderId="1" xfId="0" applyNumberFormat="1" applyFont="1" applyBorder="1"/>
    <xf numFmtId="10" fontId="0" fillId="0" borderId="1" xfId="0" applyNumberFormat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6" xfId="0" applyNumberFormat="1" applyFont="1" applyBorder="1"/>
    <xf numFmtId="0" fontId="0" fillId="2" borderId="1" xfId="0" applyFill="1" applyBorder="1"/>
    <xf numFmtId="43" fontId="6" fillId="0" borderId="0" xfId="0" applyNumberFormat="1" applyFont="1"/>
    <xf numFmtId="0" fontId="0" fillId="0" borderId="7" xfId="0" applyBorder="1"/>
    <xf numFmtId="0" fontId="15" fillId="0" borderId="1" xfId="0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0</xdr:row>
      <xdr:rowOff>0</xdr:rowOff>
    </xdr:from>
    <xdr:to>
      <xdr:col>18</xdr:col>
      <xdr:colOff>9525</xdr:colOff>
      <xdr:row>39</xdr:row>
      <xdr:rowOff>149570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1B24CA-0A23-983C-C5F2-BC05683B2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1" y="0"/>
          <a:ext cx="8543924" cy="7579070"/>
        </a:xfrm>
        <a:prstGeom prst="rect">
          <a:avLst/>
        </a:prstGeom>
      </xdr:spPr>
    </xdr:pic>
    <xdr:clientData/>
  </xdr:twoCellAnchor>
  <xdr:twoCellAnchor editAs="oneCell">
    <xdr:from>
      <xdr:col>18</xdr:col>
      <xdr:colOff>228600</xdr:colOff>
      <xdr:row>0</xdr:row>
      <xdr:rowOff>0</xdr:rowOff>
    </xdr:from>
    <xdr:to>
      <xdr:col>30</xdr:col>
      <xdr:colOff>523875</xdr:colOff>
      <xdr:row>38</xdr:row>
      <xdr:rowOff>22065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AB7D99-AD49-1AB5-137D-8AB211089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01400" y="0"/>
          <a:ext cx="7610475" cy="7261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zoomScaleNormal="100" workbookViewId="0">
      <selection activeCell="B4" sqref="B4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1" max="11" width="12.5703125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34"/>
      <c r="B2" s="24"/>
      <c r="C2" s="24"/>
      <c r="D2" s="22"/>
      <c r="E2" s="8"/>
      <c r="F2" s="41"/>
    </row>
    <row r="3" spans="1:17" ht="16.5" x14ac:dyDescent="0.3">
      <c r="A3" s="16" t="s">
        <v>0</v>
      </c>
      <c r="B3" s="25">
        <v>35000</v>
      </c>
      <c r="C3" s="17"/>
      <c r="D3" s="17"/>
      <c r="E3" t="s">
        <v>13</v>
      </c>
    </row>
    <row r="4" spans="1:17" ht="33" x14ac:dyDescent="0.3">
      <c r="A4" s="18" t="s">
        <v>1</v>
      </c>
      <c r="B4" s="25">
        <v>2700</v>
      </c>
      <c r="C4" s="17"/>
      <c r="D4" s="17"/>
      <c r="E4">
        <v>1971</v>
      </c>
      <c r="F4" s="3">
        <v>2025</v>
      </c>
      <c r="G4" s="4">
        <f>F4-E4</f>
        <v>54</v>
      </c>
      <c r="L4" s="24"/>
    </row>
    <row r="5" spans="1:17" ht="16.5" x14ac:dyDescent="0.3">
      <c r="A5" s="16" t="s">
        <v>2</v>
      </c>
      <c r="B5" s="25">
        <f>B3-B4</f>
        <v>32300</v>
      </c>
      <c r="C5" s="17"/>
      <c r="D5" s="17"/>
      <c r="E5" s="35"/>
      <c r="F5" s="3"/>
      <c r="G5" s="4"/>
      <c r="L5" s="8"/>
      <c r="M5" s="8"/>
      <c r="N5" s="28"/>
      <c r="O5" s="28"/>
      <c r="P5" s="28"/>
      <c r="Q5" s="28"/>
    </row>
    <row r="6" spans="1:17" ht="16.5" x14ac:dyDescent="0.3">
      <c r="A6" s="16" t="s">
        <v>3</v>
      </c>
      <c r="B6" s="25">
        <f>B4</f>
        <v>2700</v>
      </c>
      <c r="C6" s="17"/>
      <c r="D6" s="17"/>
      <c r="E6" s="36" t="s">
        <v>22</v>
      </c>
      <c r="F6" s="8" t="s">
        <v>23</v>
      </c>
      <c r="G6" s="14"/>
      <c r="L6" s="8"/>
      <c r="M6" s="8"/>
      <c r="N6" s="28"/>
      <c r="O6" s="28"/>
      <c r="P6" s="28"/>
      <c r="Q6" s="28"/>
    </row>
    <row r="7" spans="1:17" ht="16.5" x14ac:dyDescent="0.3">
      <c r="A7" s="16" t="s">
        <v>4</v>
      </c>
      <c r="B7" s="19">
        <v>54</v>
      </c>
      <c r="C7" s="20"/>
      <c r="D7" s="20"/>
      <c r="E7" s="6">
        <f>F7/1.2</f>
        <v>750</v>
      </c>
      <c r="F7" s="3">
        <v>900</v>
      </c>
      <c r="G7" s="14"/>
      <c r="L7" s="8"/>
      <c r="M7" s="8"/>
      <c r="N7" s="28"/>
      <c r="O7" s="28"/>
      <c r="P7" s="28"/>
      <c r="Q7" s="28"/>
    </row>
    <row r="8" spans="1:17" ht="16.5" x14ac:dyDescent="0.3">
      <c r="A8" s="16" t="s">
        <v>5</v>
      </c>
      <c r="B8" s="19">
        <f>B9-B7</f>
        <v>6</v>
      </c>
      <c r="C8" s="20"/>
      <c r="D8" s="20"/>
      <c r="F8" s="3"/>
      <c r="G8" s="5"/>
      <c r="L8" s="10"/>
      <c r="M8" s="10"/>
      <c r="N8" s="28"/>
      <c r="O8" s="28"/>
      <c r="P8" s="28"/>
      <c r="Q8" s="28"/>
    </row>
    <row r="9" spans="1:17" ht="16.5" x14ac:dyDescent="0.3">
      <c r="A9" s="16" t="s">
        <v>6</v>
      </c>
      <c r="B9" s="19">
        <v>60</v>
      </c>
      <c r="C9" s="20"/>
      <c r="D9" s="20"/>
      <c r="F9" s="29"/>
      <c r="G9" s="5"/>
      <c r="J9" s="29"/>
      <c r="K9" s="13"/>
      <c r="L9" s="8"/>
      <c r="M9" s="8"/>
      <c r="N9" s="28"/>
      <c r="O9" s="28"/>
      <c r="P9" s="28"/>
      <c r="Q9" s="28"/>
    </row>
    <row r="10" spans="1:17" ht="33" x14ac:dyDescent="0.3">
      <c r="A10" s="18" t="s">
        <v>7</v>
      </c>
      <c r="B10" s="19">
        <f>90*B7/B9</f>
        <v>81</v>
      </c>
      <c r="C10" s="20"/>
      <c r="D10" s="20"/>
      <c r="E10" s="8"/>
      <c r="F10" s="8"/>
      <c r="I10" s="31"/>
      <c r="J10" s="27"/>
      <c r="K10" s="13"/>
      <c r="L10" s="28"/>
      <c r="M10" s="28"/>
      <c r="N10" s="28"/>
      <c r="O10" s="28"/>
      <c r="P10" s="28"/>
      <c r="Q10" s="28"/>
    </row>
    <row r="11" spans="1:17" ht="16.5" x14ac:dyDescent="0.3">
      <c r="A11" s="16"/>
      <c r="B11" s="26">
        <f>B10%</f>
        <v>0.81</v>
      </c>
      <c r="C11" s="33"/>
      <c r="D11" s="33"/>
      <c r="E11" s="38"/>
      <c r="F11" s="38"/>
      <c r="K11" s="13"/>
      <c r="L11" s="28"/>
      <c r="M11" s="28"/>
      <c r="N11" s="28"/>
      <c r="O11" s="28"/>
      <c r="P11" s="28"/>
      <c r="Q11" s="28"/>
    </row>
    <row r="12" spans="1:17" ht="16.5" x14ac:dyDescent="0.3">
      <c r="A12" s="16" t="s">
        <v>8</v>
      </c>
      <c r="B12" s="25">
        <f>B6*B11</f>
        <v>2187</v>
      </c>
      <c r="C12" s="21"/>
      <c r="D12" s="21"/>
      <c r="E12" s="10"/>
      <c r="F12" s="10"/>
      <c r="K12" s="13"/>
      <c r="L12" s="28"/>
      <c r="M12" s="28"/>
      <c r="N12" s="28"/>
      <c r="O12" s="28"/>
      <c r="P12" s="28"/>
      <c r="Q12" s="28"/>
    </row>
    <row r="13" spans="1:17" ht="16.5" x14ac:dyDescent="0.3">
      <c r="A13" s="16" t="s">
        <v>9</v>
      </c>
      <c r="B13" s="25">
        <f>B6-B12</f>
        <v>513</v>
      </c>
      <c r="C13" s="21"/>
      <c r="D13" s="21"/>
      <c r="E13" s="10"/>
      <c r="F13" s="10"/>
      <c r="K13" s="13"/>
      <c r="L13" s="44"/>
      <c r="M13" s="28"/>
      <c r="N13" s="28"/>
      <c r="O13" s="28"/>
      <c r="P13" s="28"/>
      <c r="Q13" s="28"/>
    </row>
    <row r="14" spans="1:17" ht="16.5" x14ac:dyDescent="0.3">
      <c r="A14" s="16" t="s">
        <v>2</v>
      </c>
      <c r="B14" s="25">
        <f>B5</f>
        <v>32300</v>
      </c>
      <c r="C14" s="17"/>
      <c r="D14" s="17"/>
      <c r="E14" s="10" t="s">
        <v>27</v>
      </c>
      <c r="F14" s="10"/>
      <c r="K14" s="13"/>
      <c r="L14" s="28"/>
      <c r="M14" s="28"/>
      <c r="N14" s="28"/>
      <c r="O14" s="28">
        <f>N14*1.1</f>
        <v>0</v>
      </c>
      <c r="P14" s="28"/>
      <c r="Q14" s="28"/>
    </row>
    <row r="15" spans="1:17" ht="16.5" x14ac:dyDescent="0.3">
      <c r="A15" s="16" t="s">
        <v>10</v>
      </c>
      <c r="B15" s="25">
        <f>B14+B13</f>
        <v>32813</v>
      </c>
      <c r="C15" s="17"/>
      <c r="D15" s="17"/>
      <c r="E15" s="10">
        <v>775</v>
      </c>
      <c r="F15" s="10"/>
      <c r="K15" s="13"/>
      <c r="L15" s="31"/>
      <c r="M15" s="31"/>
    </row>
    <row r="16" spans="1:17" ht="16.5" x14ac:dyDescent="0.3">
      <c r="A16" s="16" t="s">
        <v>21</v>
      </c>
      <c r="B16" s="22">
        <v>900</v>
      </c>
      <c r="C16" s="34"/>
      <c r="D16" s="16"/>
      <c r="E16" s="8"/>
      <c r="F16" s="8"/>
      <c r="I16" s="5"/>
      <c r="J16" s="5"/>
      <c r="K16" s="5"/>
      <c r="L16" s="6"/>
    </row>
    <row r="17" spans="1:14" ht="16.5" x14ac:dyDescent="0.3">
      <c r="A17" s="34" t="s">
        <v>11</v>
      </c>
      <c r="B17" s="23">
        <f>B15*B16</f>
        <v>29531700</v>
      </c>
      <c r="C17" s="23"/>
      <c r="D17" s="37"/>
      <c r="E17" s="39"/>
      <c r="F17" s="39"/>
      <c r="I17" s="5"/>
      <c r="J17" s="32"/>
      <c r="K17" s="5"/>
      <c r="L17" s="6"/>
      <c r="N17" s="6"/>
    </row>
    <row r="18" spans="1:14" ht="16.5" x14ac:dyDescent="0.3">
      <c r="A18" s="34" t="s">
        <v>26</v>
      </c>
      <c r="B18" s="23">
        <f>B17*0.9</f>
        <v>26578530</v>
      </c>
      <c r="C18" s="23"/>
      <c r="D18" s="37"/>
      <c r="E18" s="39"/>
      <c r="F18" s="39"/>
      <c r="I18" s="5"/>
      <c r="J18" s="32"/>
      <c r="K18" s="5"/>
      <c r="L18" s="6"/>
      <c r="N18" s="6"/>
    </row>
    <row r="19" spans="1:14" ht="16.5" x14ac:dyDescent="0.3">
      <c r="A19" s="34" t="s">
        <v>24</v>
      </c>
      <c r="B19" s="23">
        <f>B17*0.8</f>
        <v>23625360</v>
      </c>
      <c r="C19" s="23"/>
      <c r="D19" s="37"/>
      <c r="E19" s="39"/>
      <c r="F19" s="39"/>
      <c r="I19" s="5"/>
      <c r="J19" s="32"/>
      <c r="K19" s="5"/>
      <c r="L19" s="6"/>
      <c r="N19" s="6"/>
    </row>
    <row r="20" spans="1:14" ht="16.5" x14ac:dyDescent="0.3">
      <c r="A20" s="34" t="s">
        <v>12</v>
      </c>
      <c r="B20" s="23">
        <f>900*B4</f>
        <v>2430000</v>
      </c>
      <c r="C20" s="37"/>
      <c r="D20" s="37"/>
      <c r="E20" s="39"/>
      <c r="F20" s="39"/>
      <c r="I20" s="6"/>
      <c r="J20" s="5"/>
    </row>
    <row r="21" spans="1:14" ht="16.5" x14ac:dyDescent="0.3">
      <c r="A21" s="22" t="s">
        <v>16</v>
      </c>
      <c r="B21" s="23">
        <f>B17*0.03/12</f>
        <v>73829.25</v>
      </c>
      <c r="C21" s="23"/>
      <c r="D21" s="37"/>
      <c r="E21" s="39"/>
      <c r="F21" s="39"/>
      <c r="I21" s="6"/>
      <c r="J21" s="5"/>
    </row>
    <row r="22" spans="1:14" x14ac:dyDescent="0.25">
      <c r="A22" s="30"/>
      <c r="B22" s="40"/>
      <c r="C22" s="30"/>
      <c r="D22" s="30"/>
      <c r="E22" s="42"/>
      <c r="F22" s="6"/>
    </row>
    <row r="23" spans="1:14" x14ac:dyDescent="0.25">
      <c r="B23" s="12"/>
      <c r="I23" s="6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25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635</v>
      </c>
      <c r="C27" s="8">
        <f>B27*1.2</f>
        <v>762</v>
      </c>
      <c r="D27" s="8"/>
      <c r="E27" s="8">
        <f>21000000+126000+30000</f>
        <v>21156000</v>
      </c>
      <c r="F27" s="10">
        <f t="shared" ref="F27:F31" si="0">E27/B27</f>
        <v>33316.535433070865</v>
      </c>
      <c r="G27" s="10">
        <f>E27/C27</f>
        <v>27763.779527559054</v>
      </c>
      <c r="H27" s="10" t="e">
        <f>E27/D27</f>
        <v>#DIV/0!</v>
      </c>
      <c r="I27" s="8"/>
      <c r="J27" s="15"/>
    </row>
    <row r="28" spans="1:14" ht="17.25" x14ac:dyDescent="0.3">
      <c r="B28" s="9">
        <v>650</v>
      </c>
      <c r="C28" s="8">
        <f>B28*1.2</f>
        <v>780</v>
      </c>
      <c r="D28" s="8"/>
      <c r="E28" s="8">
        <v>25000000</v>
      </c>
      <c r="F28" s="10">
        <f t="shared" si="0"/>
        <v>38461.538461538461</v>
      </c>
      <c r="G28" s="10">
        <f>E28/C28</f>
        <v>32051.282051282051</v>
      </c>
      <c r="H28" s="10"/>
      <c r="I28" s="8"/>
      <c r="J28" s="15"/>
    </row>
    <row r="29" spans="1:14" x14ac:dyDescent="0.25">
      <c r="B29" s="9">
        <v>682</v>
      </c>
      <c r="C29" s="8">
        <f>B29*1.2</f>
        <v>818.4</v>
      </c>
      <c r="D29" s="8"/>
      <c r="E29" s="10">
        <v>27500000</v>
      </c>
      <c r="F29" s="10">
        <f t="shared" si="0"/>
        <v>40322.580645161288</v>
      </c>
      <c r="G29" s="10">
        <f t="shared" ref="G29:G30" si="1">E29/C29</f>
        <v>33602.150537634407</v>
      </c>
      <c r="H29" s="10" t="e">
        <f>E29/D29</f>
        <v>#DIV/0!</v>
      </c>
      <c r="I29" s="8">
        <f>B15/F29</f>
        <v>0.8137624</v>
      </c>
    </row>
    <row r="30" spans="1:14" x14ac:dyDescent="0.25">
      <c r="B30" s="7">
        <v>1000</v>
      </c>
      <c r="C30" s="8">
        <f>B30*1.2</f>
        <v>1200</v>
      </c>
      <c r="E30" s="10">
        <v>40000000</v>
      </c>
      <c r="F30" s="10">
        <f t="shared" si="0"/>
        <v>40000</v>
      </c>
      <c r="G30" s="6">
        <f t="shared" si="1"/>
        <v>33333.333333333336</v>
      </c>
      <c r="H30" s="6"/>
      <c r="I30">
        <f>B15/F30</f>
        <v>0.82032499999999997</v>
      </c>
    </row>
    <row r="31" spans="1:14" x14ac:dyDescent="0.25">
      <c r="C31" s="45"/>
      <c r="E31" s="6"/>
      <c r="F31" s="6" t="e">
        <f t="shared" si="0"/>
        <v>#DIV/0!</v>
      </c>
      <c r="G31" s="6"/>
      <c r="H31" s="6"/>
    </row>
    <row r="32" spans="1:14" x14ac:dyDescent="0.25">
      <c r="E32" s="6"/>
      <c r="F32" s="6"/>
      <c r="G32" s="6"/>
      <c r="H32" s="6"/>
    </row>
    <row r="34" spans="1:9" ht="15.75" x14ac:dyDescent="0.25">
      <c r="A34" s="46"/>
      <c r="B34" s="8"/>
      <c r="C34" s="8"/>
      <c r="D34" s="8"/>
      <c r="E34" s="10"/>
      <c r="F34" s="8"/>
      <c r="G34" s="43"/>
      <c r="I34" s="6"/>
    </row>
    <row r="35" spans="1:9" ht="15.75" x14ac:dyDescent="0.25">
      <c r="A35" s="46"/>
      <c r="B35" s="8"/>
      <c r="C35" s="8"/>
      <c r="D35" s="8"/>
      <c r="E35" s="10"/>
      <c r="F35" s="8"/>
      <c r="G35" s="43"/>
      <c r="I35" s="6"/>
    </row>
    <row r="36" spans="1:9" ht="15.75" x14ac:dyDescent="0.25">
      <c r="A36" s="27"/>
      <c r="C36" s="8"/>
      <c r="E36" s="10"/>
      <c r="I36" s="6"/>
    </row>
    <row r="37" spans="1:9" ht="15.75" x14ac:dyDescent="0.25">
      <c r="A37" s="27"/>
      <c r="C37" s="8"/>
      <c r="E37" s="10"/>
    </row>
    <row r="38" spans="1:9" x14ac:dyDescent="0.25">
      <c r="C38" s="8"/>
      <c r="E38" s="10"/>
    </row>
    <row r="39" spans="1:9" x14ac:dyDescent="0.25">
      <c r="C39" s="45"/>
      <c r="E39" s="10"/>
    </row>
    <row r="57" spans="3:5" x14ac:dyDescent="0.25">
      <c r="C57" s="6"/>
      <c r="D57" s="6"/>
      <c r="E5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E1" workbookViewId="0">
      <selection activeCell="W44" sqref="W4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>
      <selection activeCell="U39" sqref="U39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10" workbookViewId="0">
      <selection activeCell="P1" sqref="P1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2025-03-08T06:06:48Z</dcterms:modified>
</cp:coreProperties>
</file>