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T17" i="19" l="1"/>
  <c r="R8" i="19"/>
  <c r="Z10" i="18"/>
  <c r="X6" i="18"/>
  <c r="Q18" i="17"/>
  <c r="O11" i="17"/>
  <c r="H30" i="4" l="1"/>
  <c r="H29" i="4"/>
  <c r="W74" i="4"/>
  <c r="W58" i="4"/>
  <c r="W61" i="4" s="1"/>
  <c r="W62" i="4" s="1"/>
  <c r="W57" i="4"/>
  <c r="W56" i="4"/>
  <c r="W65" i="4" s="1"/>
  <c r="W34" i="4"/>
  <c r="W67" i="4" l="1"/>
  <c r="W70" i="4" s="1"/>
  <c r="W71" i="4" s="1"/>
  <c r="W63" i="4"/>
  <c r="W59" i="4"/>
  <c r="W64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H6" i="4" s="1"/>
  <c r="A6" i="4"/>
  <c r="Q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C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B20" i="4" s="1"/>
  <c r="C20" i="4" s="1"/>
  <c r="D20" i="4" s="1"/>
  <c r="J20" i="4"/>
  <c r="I20" i="4"/>
  <c r="E20" i="4"/>
  <c r="A20" i="4"/>
  <c r="H4" i="4" l="1"/>
  <c r="D3" i="4"/>
  <c r="W76" i="4"/>
  <c r="W72" i="4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<sst xmlns="http://schemas.openxmlformats.org/spreadsheetml/2006/main" count="75" uniqueCount="46">
  <si>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</si>
  <si>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</si>
  <si>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</si>
  <si>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</si>
  <si>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</si>
  <si>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</si>
  <si>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</si>
  <si>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</si>
  <si>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</si>
  <si>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</si>
  <si>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</si>
  <si>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</si>
  <si>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</si>
  <si>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</si>
  <si>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</si>
  <si>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</si>
  <si>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</si>
  <si>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</si>
  <si>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</si>
  <si>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</si>
  <si>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</si>
  <si>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</si>
  <si>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</si>
  <si>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</si>
  <si>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</si>
  <si>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</si>
  <si>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</si>
  <si>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</si>
  <si>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</si>
  <si>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</si>
  <si>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</si>
  <si>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</si>
  <si>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</si>
  <si>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</si>
  <si>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</si>
  <si>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</si>
  <si>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</si>
  <si>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</si>
  <si>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</si>
  <si>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As per part OC</t>
  </si>
  <si>
    <t>Flat No. 601</t>
  </si>
  <si>
    <t>Flat No. 602</t>
  </si>
  <si>
    <t xml:space="preserve">Agree </t>
  </si>
  <si>
    <t>rate on BUA</t>
  </si>
  <si>
    <t>rate on BU</t>
  </si>
  <si>
    <t xml:space="preserve">State Bank of India ( Industrial Finance Branch BKC Mumbai )  - Naresh Dhanraj Jain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</si>
</sst>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239009</xdr:colOff>
      <xdr:row>31</xdr:row>
      <xdr:rowOff>134166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335009" cy="5849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162798</xdr:colOff>
      <xdr:row>36</xdr:row>
      <xdr:rowOff>798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258798" cy="5715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17</xdr:col>
      <xdr:colOff>191888</xdr:colOff>
      <xdr:row>32</xdr:row>
      <xdr:rowOff>96058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0050"/>
          <a:ext cx="9945488" cy="5792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20499</xdr:colOff>
      <xdr:row>33</xdr:row>
      <xdr:rowOff>10331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383699" cy="57729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11</xdr:col>
      <xdr:colOff>172325</xdr:colOff>
      <xdr:row>32</xdr:row>
      <xdr:rowOff>638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6268325" cy="45726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20</xdr:col>
      <xdr:colOff>153272</xdr:colOff>
      <xdr:row>23</xdr:row>
      <xdr:rowOff>172059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90500"/>
          <a:ext cx="6249272" cy="43630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143746</xdr:colOff>
      <xdr:row>25</xdr:row>
      <xdr:rowOff>38743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239746" cy="46107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12</xdr:col>
      <xdr:colOff>172325</xdr:colOff>
      <xdr:row>24</xdr:row>
      <xdr:rowOff>105428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6268325" cy="4677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tabSelected="1" topLeftCell="H31" zoomScaleNormal="100" workbookViewId="0">
      <selection activeCell="U43" sqref="U4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902</v>
      </c>
      <c r="C3" s="4">
        <f>B3*1.2</f>
        <v>1082.3999999999999</v>
      </c>
      <c r="D3" s="4">
        <f t="shared" ref="D3:D9" si="2">C3*1.2</f>
        <v>1298.8799999999999</v>
      </c>
      <c r="E3" s="5">
        <f t="shared" ref="E3:E9" si="3">R3</f>
        <v>29286000</v>
      </c>
      <c r="F3" s="9">
        <f t="shared" ref="F3:F9" si="4">ROUND((E3/B3),0)</f>
        <v>32468</v>
      </c>
      <c r="G3" s="9">
        <f t="shared" ref="G3:G9" si="5">ROUND((E3/C3),0)</f>
        <v>27057</v>
      </c>
      <c r="H3" s="9">
        <f t="shared" ref="H3:H9" si="6">ROUND((E3/D3),0)</f>
        <v>22547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902</v>
      </c>
      <c r="R3" s="2">
        <v>29286000</v>
      </c>
    </row>
    <row r="4" spans="1:20" x14ac:dyDescent="0.25">
      <c r="A4" s="4">
        <f t="shared" si="0"/>
        <v>0</v>
      </c>
      <c r="B4" s="4">
        <f t="shared" si="1"/>
        <v>804</v>
      </c>
      <c r="C4" s="4">
        <f t="shared" ref="C4:C9" si="9">B4*1.2</f>
        <v>964.8</v>
      </c>
      <c r="D4" s="4">
        <f t="shared" si="2"/>
        <v>1157.76</v>
      </c>
      <c r="E4" s="5">
        <f t="shared" si="3"/>
        <v>26318000</v>
      </c>
      <c r="F4" s="9">
        <f t="shared" si="4"/>
        <v>32734</v>
      </c>
      <c r="G4" s="9">
        <f t="shared" si="5"/>
        <v>27278</v>
      </c>
      <c r="H4" s="9">
        <f t="shared" si="6"/>
        <v>22732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804</v>
      </c>
      <c r="R4" s="2">
        <v>26318000</v>
      </c>
    </row>
    <row r="5" spans="1:20" x14ac:dyDescent="0.25">
      <c r="A5" s="4">
        <f t="shared" si="0"/>
        <v>0</v>
      </c>
      <c r="B5" s="4">
        <f t="shared" si="1"/>
        <v>774.16666666666674</v>
      </c>
      <c r="C5" s="4">
        <f t="shared" si="9"/>
        <v>929</v>
      </c>
      <c r="D5" s="4">
        <f t="shared" si="2"/>
        <v>1114.8</v>
      </c>
      <c r="E5" s="5">
        <f t="shared" si="3"/>
        <v>34000000</v>
      </c>
      <c r="F5" s="9">
        <f t="shared" si="4"/>
        <v>43918</v>
      </c>
      <c r="G5" s="9">
        <f t="shared" si="5"/>
        <v>36598</v>
      </c>
      <c r="H5" s="9">
        <f t="shared" si="6"/>
        <v>30499</v>
      </c>
      <c r="I5" s="4" t="e">
        <f>#REF!</f>
        <v>#REF!</v>
      </c>
      <c r="J5" s="4">
        <f t="shared" si="7"/>
        <v>0</v>
      </c>
      <c r="O5">
        <v>0</v>
      </c>
      <c r="P5">
        <v>929</v>
      </c>
      <c r="Q5">
        <f t="shared" ref="Q3:Q9" si="10">P5/1.2</f>
        <v>774.16666666666674</v>
      </c>
      <c r="R5" s="2">
        <v>34000000</v>
      </c>
    </row>
    <row r="6" spans="1:20" x14ac:dyDescent="0.25">
      <c r="A6" s="4">
        <f t="shared" si="0"/>
        <v>0</v>
      </c>
      <c r="B6" s="4">
        <f t="shared" si="1"/>
        <v>853</v>
      </c>
      <c r="C6" s="4">
        <f t="shared" si="9"/>
        <v>1023.5999999999999</v>
      </c>
      <c r="D6" s="4">
        <f t="shared" si="2"/>
        <v>1228.32</v>
      </c>
      <c r="E6" s="5">
        <f t="shared" si="3"/>
        <v>36000000</v>
      </c>
      <c r="F6" s="9">
        <f t="shared" si="4"/>
        <v>42204</v>
      </c>
      <c r="G6" s="9">
        <f t="shared" si="5"/>
        <v>35170</v>
      </c>
      <c r="H6" s="9">
        <f t="shared" si="6"/>
        <v>29308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853</v>
      </c>
      <c r="R6" s="2">
        <v>36000000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1450</v>
      </c>
      <c r="C16" s="4">
        <f t="shared" ref="C16:C25" si="34">B16*1.2</f>
        <v>1740</v>
      </c>
      <c r="D16" s="4">
        <f t="shared" ref="D16:D25" si="35">C16*1.2</f>
        <v>2088</v>
      </c>
      <c r="E16" s="5">
        <f t="shared" ref="E16:E25" si="36">R16</f>
        <v>70000000</v>
      </c>
      <c r="F16" s="9">
        <f t="shared" ref="F16:F25" si="37">ROUND((E16/B16),0)</f>
        <v>48276</v>
      </c>
      <c r="G16" s="9">
        <f t="shared" ref="G16:G25" si="38">ROUND((E16/C16),0)</f>
        <v>40230</v>
      </c>
      <c r="H16" s="9">
        <f t="shared" ref="H16:H25" si="39">ROUND((E16/D16),0)</f>
        <v>33525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1450</v>
      </c>
      <c r="R16" s="2">
        <v>70000000</v>
      </c>
    </row>
    <row r="17" spans="1:25" x14ac:dyDescent="0.25">
      <c r="A17" s="4">
        <f t="shared" si="32"/>
        <v>0</v>
      </c>
      <c r="B17" s="4">
        <f t="shared" si="33"/>
        <v>1600</v>
      </c>
      <c r="C17" s="4">
        <f t="shared" si="34"/>
        <v>1920</v>
      </c>
      <c r="D17" s="4">
        <f t="shared" si="35"/>
        <v>2304</v>
      </c>
      <c r="E17" s="5">
        <f t="shared" si="36"/>
        <v>66000000</v>
      </c>
      <c r="F17" s="9">
        <f t="shared" si="37"/>
        <v>41250</v>
      </c>
      <c r="G17" s="9">
        <f t="shared" si="38"/>
        <v>34375</v>
      </c>
      <c r="H17" s="9">
        <f t="shared" si="39"/>
        <v>28646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1600</v>
      </c>
      <c r="R17" s="2">
        <v>66000000</v>
      </c>
    </row>
    <row r="18" spans="1:25" x14ac:dyDescent="0.25">
      <c r="A18" s="4">
        <f t="shared" si="32"/>
        <v>0</v>
      </c>
      <c r="B18" s="4">
        <f t="shared" si="33"/>
        <v>1600</v>
      </c>
      <c r="C18" s="4">
        <f t="shared" si="34"/>
        <v>1920</v>
      </c>
      <c r="D18" s="4">
        <f t="shared" si="35"/>
        <v>2304</v>
      </c>
      <c r="E18" s="5">
        <f t="shared" si="36"/>
        <v>67500000</v>
      </c>
      <c r="F18" s="9">
        <f t="shared" si="37"/>
        <v>42188</v>
      </c>
      <c r="G18" s="9">
        <f t="shared" si="38"/>
        <v>35156</v>
      </c>
      <c r="H18" s="9">
        <f t="shared" si="39"/>
        <v>29297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1600</v>
      </c>
      <c r="R18" s="2">
        <v>67500000</v>
      </c>
    </row>
    <row r="19" spans="1:25" x14ac:dyDescent="0.25">
      <c r="A19" s="4">
        <f t="shared" ref="A19:A22" si="42">N19</f>
        <v>0</v>
      </c>
      <c r="B19" s="4">
        <f t="shared" ref="B19:B22" si="43">Q19</f>
        <v>1650</v>
      </c>
      <c r="C19" s="4">
        <f t="shared" ref="C19:C22" si="44">B19*1.2</f>
        <v>1980</v>
      </c>
      <c r="D19" s="4">
        <f t="shared" ref="D19:D22" si="45">C19*1.2</f>
        <v>2376</v>
      </c>
      <c r="E19" s="5">
        <f t="shared" ref="E19:E22" si="46">R19</f>
        <v>64000000</v>
      </c>
      <c r="F19" s="9">
        <f t="shared" ref="F19:F22" si="47">ROUND((E19/B19),0)</f>
        <v>38788</v>
      </c>
      <c r="G19" s="9">
        <f t="shared" ref="G19:G22" si="48">ROUND((E19/C19),0)</f>
        <v>32323</v>
      </c>
      <c r="H19" s="9">
        <f t="shared" ref="H19:H22" si="49">ROUND((E19/D19),0)</f>
        <v>26936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v>1650</v>
      </c>
      <c r="R19" s="2">
        <v>64000000</v>
      </c>
    </row>
    <row r="20" spans="1:25" x14ac:dyDescent="0.25">
      <c r="A20" s="4">
        <f t="shared" si="42"/>
        <v>0</v>
      </c>
      <c r="B20" s="4">
        <f t="shared" si="43"/>
        <v>1650</v>
      </c>
      <c r="C20" s="4">
        <f t="shared" si="44"/>
        <v>1980</v>
      </c>
      <c r="D20" s="4">
        <f t="shared" si="45"/>
        <v>2376</v>
      </c>
      <c r="E20" s="5">
        <f t="shared" si="46"/>
        <v>65000000</v>
      </c>
      <c r="F20" s="9">
        <f t="shared" si="47"/>
        <v>39394</v>
      </c>
      <c r="G20" s="9">
        <f t="shared" si="48"/>
        <v>32828</v>
      </c>
      <c r="H20" s="9">
        <f t="shared" si="49"/>
        <v>27357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v>1650</v>
      </c>
      <c r="R20" s="2">
        <v>65000000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ref="Q21:Q22" si="52">P21/1.2</f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  <c r="W24" t="s">
        <v>40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35000</v>
      </c>
      <c r="X26" s="20" t="s">
        <v>43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F28" s="7" t="s">
        <v>38</v>
      </c>
      <c r="G28" t="s">
        <v>32</v>
      </c>
      <c r="S28" s="10"/>
      <c r="T28" s="10"/>
      <c r="U28" s="17" t="s">
        <v>15</v>
      </c>
      <c r="V28" s="18"/>
      <c r="W28" s="19">
        <f>W26-W27</f>
        <v>32500</v>
      </c>
      <c r="X28" s="22"/>
    </row>
    <row r="29" spans="1:25" ht="15.75" x14ac:dyDescent="0.25">
      <c r="D29">
        <v>601</v>
      </c>
      <c r="E29" t="s">
        <v>42</v>
      </c>
      <c r="F29" s="7">
        <v>826</v>
      </c>
      <c r="G29" s="6">
        <v>991</v>
      </c>
      <c r="H29" s="6">
        <f>G29/F29</f>
        <v>1.1997578692493946</v>
      </c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D30">
        <v>602</v>
      </c>
      <c r="E30" t="s">
        <v>42</v>
      </c>
      <c r="F30" s="7">
        <v>456</v>
      </c>
      <c r="G30">
        <v>547</v>
      </c>
      <c r="H30" s="6">
        <f>G30/F30</f>
        <v>1.1995614035087718</v>
      </c>
      <c r="S30" s="10"/>
      <c r="T30" s="10"/>
      <c r="U30" s="17" t="s">
        <v>17</v>
      </c>
      <c r="V30" s="23"/>
      <c r="W30" s="24">
        <f>X30-X31</f>
        <v>22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38</v>
      </c>
      <c r="X31" s="31">
        <v>2003</v>
      </c>
      <c r="Y31" t="s">
        <v>39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45</v>
      </c>
      <c r="Q33" s="42"/>
      <c r="R33" s="42"/>
      <c r="S33" s="42"/>
      <c r="T33" s="43"/>
      <c r="U33" s="21" t="s">
        <v>20</v>
      </c>
      <c r="V33" s="23"/>
      <c r="W33" s="24">
        <f>90*W30/W32</f>
        <v>33</v>
      </c>
      <c r="X33" s="24"/>
    </row>
    <row r="34" spans="15:24" ht="15.75" x14ac:dyDescent="0.25">
      <c r="U34" s="17"/>
      <c r="V34" s="26"/>
      <c r="W34" s="27">
        <f>W33%</f>
        <v>0.33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825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1675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32500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34175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32</v>
      </c>
      <c r="V41" s="30"/>
      <c r="W41" s="25">
        <v>991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33867425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W42*0.95</f>
        <v>32174053.75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27093940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2477500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70557.135416666672</v>
      </c>
      <c r="X48" s="34"/>
    </row>
    <row r="51" spans="21:25" x14ac:dyDescent="0.25">
      <c r="W51" t="s">
        <v>41</v>
      </c>
    </row>
    <row r="54" spans="21:25" ht="15.75" x14ac:dyDescent="0.25">
      <c r="U54" s="17" t="s">
        <v>13</v>
      </c>
      <c r="V54" s="18"/>
      <c r="W54" s="19">
        <v>35000</v>
      </c>
      <c r="X54" s="20" t="s">
        <v>44</v>
      </c>
    </row>
    <row r="55" spans="21:25" ht="31.5" x14ac:dyDescent="0.25">
      <c r="U55" s="21" t="s">
        <v>14</v>
      </c>
      <c r="V55" s="18"/>
      <c r="W55" s="19">
        <v>2500</v>
      </c>
      <c r="X55" s="22"/>
    </row>
    <row r="56" spans="21:25" ht="15.75" x14ac:dyDescent="0.25">
      <c r="U56" s="17" t="s">
        <v>15</v>
      </c>
      <c r="V56" s="18"/>
      <c r="W56" s="19">
        <f>W54-W55</f>
        <v>32500</v>
      </c>
      <c r="X56" s="22"/>
    </row>
    <row r="57" spans="21:25" ht="15.75" x14ac:dyDescent="0.25">
      <c r="U57" s="17" t="s">
        <v>16</v>
      </c>
      <c r="V57" s="18"/>
      <c r="W57" s="19">
        <f>W55</f>
        <v>2500</v>
      </c>
      <c r="X57" s="22"/>
    </row>
    <row r="58" spans="21:25" ht="15.75" x14ac:dyDescent="0.25">
      <c r="U58" s="17" t="s">
        <v>17</v>
      </c>
      <c r="V58" s="23"/>
      <c r="W58" s="24">
        <f>X58-X59</f>
        <v>22</v>
      </c>
      <c r="X58" s="25">
        <v>2025</v>
      </c>
    </row>
    <row r="59" spans="21:25" ht="15.75" x14ac:dyDescent="0.25">
      <c r="U59" s="17" t="s">
        <v>18</v>
      </c>
      <c r="V59" s="23"/>
      <c r="W59" s="24">
        <f>W60-W58</f>
        <v>38</v>
      </c>
      <c r="X59" s="31">
        <v>2003</v>
      </c>
      <c r="Y59" t="s">
        <v>39</v>
      </c>
    </row>
    <row r="60" spans="21:25" ht="15.75" x14ac:dyDescent="0.25">
      <c r="U60" s="17" t="s">
        <v>19</v>
      </c>
      <c r="V60" s="23"/>
      <c r="W60" s="24">
        <v>60</v>
      </c>
      <c r="X60" s="24"/>
    </row>
    <row r="61" spans="21:25" ht="31.5" x14ac:dyDescent="0.25">
      <c r="U61" s="21" t="s">
        <v>20</v>
      </c>
      <c r="V61" s="23"/>
      <c r="W61" s="24">
        <f>90*W58/W60</f>
        <v>33</v>
      </c>
      <c r="X61" s="24"/>
    </row>
    <row r="62" spans="21:25" ht="15.75" x14ac:dyDescent="0.25">
      <c r="U62" s="17"/>
      <c r="V62" s="26"/>
      <c r="W62" s="27">
        <f>W61%</f>
        <v>0.33</v>
      </c>
      <c r="X62" s="27"/>
    </row>
    <row r="63" spans="21:25" ht="15.75" x14ac:dyDescent="0.25">
      <c r="U63" s="17" t="s">
        <v>21</v>
      </c>
      <c r="V63" s="18"/>
      <c r="W63" s="19">
        <f>W57*W62</f>
        <v>825</v>
      </c>
      <c r="X63" s="22"/>
    </row>
    <row r="64" spans="21:25" ht="15.75" x14ac:dyDescent="0.25">
      <c r="U64" s="17" t="s">
        <v>22</v>
      </c>
      <c r="V64" s="18"/>
      <c r="W64" s="19">
        <f>W57-W63</f>
        <v>1675</v>
      </c>
      <c r="X64" s="22"/>
    </row>
    <row r="65" spans="21:24" ht="15.75" x14ac:dyDescent="0.25">
      <c r="U65" s="17" t="s">
        <v>15</v>
      </c>
      <c r="V65" s="18"/>
      <c r="W65" s="19">
        <f>W56</f>
        <v>32500</v>
      </c>
      <c r="X65" s="22"/>
    </row>
    <row r="66" spans="21:24" ht="15.75" x14ac:dyDescent="0.25">
      <c r="U66" s="23"/>
      <c r="V66" s="18"/>
      <c r="W66" s="19"/>
      <c r="X66" s="22"/>
    </row>
    <row r="67" spans="21:24" ht="15.75" x14ac:dyDescent="0.25">
      <c r="U67" s="28" t="s">
        <v>23</v>
      </c>
      <c r="V67" s="29"/>
      <c r="W67" s="20">
        <f>W65+W64</f>
        <v>34175</v>
      </c>
      <c r="X67" s="22"/>
    </row>
    <row r="68" spans="21:24" ht="15.75" x14ac:dyDescent="0.25">
      <c r="U68" s="23"/>
      <c r="V68" s="23"/>
      <c r="W68" s="24"/>
      <c r="X68" s="24"/>
    </row>
    <row r="69" spans="21:24" ht="15.75" x14ac:dyDescent="0.25">
      <c r="U69" s="28" t="s">
        <v>32</v>
      </c>
      <c r="V69" s="30"/>
      <c r="W69" s="25">
        <v>547</v>
      </c>
      <c r="X69" s="24"/>
    </row>
    <row r="70" spans="21:24" ht="15.75" x14ac:dyDescent="0.25">
      <c r="U70" s="17" t="s">
        <v>24</v>
      </c>
      <c r="V70" s="31"/>
      <c r="W70" s="32">
        <f>W67*W69+X71</f>
        <v>18693725</v>
      </c>
      <c r="X70" s="33"/>
    </row>
    <row r="71" spans="21:24" ht="15.75" x14ac:dyDescent="0.25">
      <c r="U71" s="17" t="s">
        <v>25</v>
      </c>
      <c r="V71" s="23"/>
      <c r="W71" s="34">
        <f>W70*0.95</f>
        <v>17759038.75</v>
      </c>
      <c r="X71" s="35"/>
    </row>
    <row r="72" spans="21:24" ht="15.75" x14ac:dyDescent="0.25">
      <c r="U72" s="17" t="s">
        <v>26</v>
      </c>
      <c r="V72" s="23"/>
      <c r="W72" s="34">
        <f>W70*0.8</f>
        <v>14954980</v>
      </c>
      <c r="X72" s="34"/>
    </row>
    <row r="73" spans="21:24" ht="15.75" x14ac:dyDescent="0.25">
      <c r="U73" s="17"/>
      <c r="V73" s="23"/>
      <c r="W73" s="36"/>
      <c r="X73" s="24"/>
    </row>
    <row r="74" spans="21:24" ht="15.75" x14ac:dyDescent="0.25">
      <c r="U74" s="37" t="s">
        <v>27</v>
      </c>
      <c r="V74" s="38"/>
      <c r="W74" s="39">
        <f>W55*W69</f>
        <v>1367500</v>
      </c>
      <c r="X74" s="39"/>
    </row>
    <row r="75" spans="21:24" ht="15.75" x14ac:dyDescent="0.25">
      <c r="U75" s="17" t="s">
        <v>28</v>
      </c>
      <c r="V75" s="23"/>
      <c r="W75" s="36"/>
      <c r="X75" s="36"/>
    </row>
    <row r="76" spans="21:24" ht="15.75" x14ac:dyDescent="0.25">
      <c r="U76" s="40" t="s">
        <v>29</v>
      </c>
      <c r="V76" s="36"/>
      <c r="W76" s="34">
        <f>W70*0.025/12</f>
        <v>38945.260416666664</v>
      </c>
      <c r="X76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E2" sqref="E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E7" sqref="E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A23" sqref="A23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1:Q18"/>
  <sheetViews>
    <sheetView topLeftCell="A7" zoomScaleNormal="100" workbookViewId="0">
      <selection activeCell="Q22" sqref="Q22"/>
    </sheetView>
  </sheetViews>
  <sheetFormatPr defaultRowHeight="15" x14ac:dyDescent="0.25"/>
  <cols>
    <col min="17" max="17" width="15.7109375" customWidth="1"/>
  </cols>
  <sheetData>
    <row r="11" spans="14:17" x14ac:dyDescent="0.25">
      <c r="N11">
        <v>83.77</v>
      </c>
      <c r="O11">
        <f>N11*10.764</f>
        <v>901.70027999999991</v>
      </c>
    </row>
    <row r="15" spans="14:17" x14ac:dyDescent="0.25">
      <c r="Q15">
        <v>27600000</v>
      </c>
    </row>
    <row r="16" spans="14:17" x14ac:dyDescent="0.25">
      <c r="Q16">
        <v>1656000</v>
      </c>
    </row>
    <row r="17" spans="17:17" x14ac:dyDescent="0.25">
      <c r="Q17">
        <v>30000</v>
      </c>
    </row>
    <row r="18" spans="17:17" x14ac:dyDescent="0.25">
      <c r="Q18">
        <f>SUM(Q15:Q17)</f>
        <v>29286000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W6:Z10"/>
  <sheetViews>
    <sheetView topLeftCell="I1" zoomScaleNormal="100" workbookViewId="0">
      <selection activeCell="W16" sqref="W16"/>
    </sheetView>
  </sheetViews>
  <sheetFormatPr defaultRowHeight="15" x14ac:dyDescent="0.25"/>
  <cols>
    <col min="26" max="26" width="14.85546875" customWidth="1"/>
  </cols>
  <sheetData>
    <row r="6" spans="23:26" x14ac:dyDescent="0.25">
      <c r="W6">
        <v>74.680000000000007</v>
      </c>
      <c r="X6">
        <f>W6*10.764</f>
        <v>803.85552000000007</v>
      </c>
    </row>
    <row r="7" spans="23:26" x14ac:dyDescent="0.25">
      <c r="Z7">
        <v>24800000</v>
      </c>
    </row>
    <row r="8" spans="23:26" x14ac:dyDescent="0.25">
      <c r="Z8">
        <v>1488000</v>
      </c>
    </row>
    <row r="9" spans="23:26" x14ac:dyDescent="0.25">
      <c r="Z9">
        <v>30000</v>
      </c>
    </row>
    <row r="10" spans="23:26" x14ac:dyDescent="0.25">
      <c r="Z10">
        <f>SUM(Z7:Z9)</f>
        <v>26318000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D1" workbookViewId="0">
      <selection activeCell="T19" sqref="T19"/>
    </sheetView>
  </sheetViews>
  <sheetFormatPr defaultRowHeight="15" x14ac:dyDescent="0.25"/>
  <cols>
    <col min="20" max="20" width="14.7109375" customWidth="1"/>
  </cols>
  <sheetData>
    <row r="1" spans="1:20" x14ac:dyDescent="0.25">
      <c r="A1" s="6"/>
    </row>
    <row r="8" spans="1:20" x14ac:dyDescent="0.25">
      <c r="Q8">
        <v>86.3</v>
      </c>
      <c r="R8">
        <f>Q8*10.764</f>
        <v>928.93319999999994</v>
      </c>
    </row>
    <row r="14" spans="1:20" x14ac:dyDescent="0.25">
      <c r="T14">
        <v>34000000</v>
      </c>
    </row>
    <row r="15" spans="1:20" x14ac:dyDescent="0.25">
      <c r="T15">
        <v>2040000</v>
      </c>
    </row>
    <row r="16" spans="1:20" x14ac:dyDescent="0.25">
      <c r="T16">
        <v>30000</v>
      </c>
    </row>
    <row r="17" spans="20:20" x14ac:dyDescent="0.25">
      <c r="T17">
        <f>SUM(T14:T16)</f>
        <v>36070000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1" sqref="C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2025-03-05T07:37:50Z</dcterms:modified>
</cp:coreProperties>
</file>