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Janta Sahkari Bank LTD\Fort\Yogendra Gokul Shirwadkar\"/>
    </mc:Choice>
  </mc:AlternateContent>
  <xr:revisionPtr revIDLastSave="0" documentId="13_ncr:1_{3BF01B68-E765-441E-948A-FE6C262276C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3" i="4" l="1"/>
  <c r="V4" i="4"/>
  <c r="V2" i="4"/>
  <c r="R4" i="4" l="1"/>
  <c r="R3" i="4"/>
  <c r="R2" i="4"/>
  <c r="U4" i="4"/>
  <c r="U3" i="4"/>
  <c r="U2" i="4"/>
  <c r="Q4" i="4"/>
  <c r="Q3" i="4"/>
  <c r="G24" i="4" l="1"/>
  <c r="N40" i="4"/>
  <c r="N39" i="4"/>
  <c r="N38" i="4"/>
  <c r="N37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G33" i="4"/>
  <c r="G22" i="4"/>
  <c r="Q12" i="4" l="1"/>
  <c r="P12" i="4"/>
  <c r="P11" i="4"/>
  <c r="Q11" i="4" s="1"/>
  <c r="Q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<sst xmlns="http://schemas.openxmlformats.org/spreadsheetml/2006/main" count="37" uniqueCount="32">
  <si>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</si>
  <si>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</si>
  <si>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</si>
  <si>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</si>
  <si>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</si>
  <si>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</si>
  <si>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</si>
  <si>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</si>
  <si>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</si>
  <si>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</si>
  <si>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</si>
  <si>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</si>
  <si>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</si>
  <si>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503, 5th Floor, Building No 1, Wing - C, Shankheshwar Residancey II, Near FIlter Plant, Near Shiv sai Temple In TavriPada , Village - Gouripada, Kalyan west</t>
  </si>
  <si>
    <t>ca</t>
  </si>
  <si>
    <t>fb</t>
  </si>
  <si>
    <t>open terr</t>
  </si>
  <si>
    <t>rate</t>
  </si>
  <si>
    <t>fmv</t>
  </si>
  <si>
    <t>av</t>
  </si>
  <si>
    <t>sd</t>
  </si>
  <si>
    <t>rd</t>
  </si>
  <si>
    <t>previous report -  2013</t>
  </si>
  <si>
    <t>mca</t>
  </si>
  <si>
    <t>db</t>
  </si>
  <si>
    <t>bal</t>
  </si>
  <si>
    <t>10000 to 12000 on ca</t>
  </si>
  <si>
    <t>agreement - 2014</t>
  </si>
  <si>
    <t>part oc - 2011</t>
  </si>
  <si>
    <t>08.01.25</t>
  </si>
  <si>
    <t>13.09.24</t>
  </si>
  <si>
    <t>09.08.24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</si>
</sst>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571500</xdr:colOff>
      <xdr:row>25</xdr:row>
      <xdr:rowOff>123825</xdr:rowOff>
    </xdr:from>
    <xdr:to>
      <xdr:col>27</xdr:col>
      <xdr:colOff>505837</xdr:colOff>
      <xdr:row>54</xdr:row>
      <xdr:rowOff>143649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EEA1B2-8852-4842-BE05-7328DF2DB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39250" y="5457825"/>
          <a:ext cx="7249537" cy="55443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4680F4-3E78-4DFB-BD99-B30EAD183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49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1CB5BF-635F-4899-B1DC-FA69730CA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991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95250</xdr:colOff>
      <xdr:row>53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19F679-8BDB-498F-99DA-B30357113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6800850" cy="8991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95250</xdr:colOff>
      <xdr:row>46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6F115E-6D4E-46DA-976F-D156730DB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00850" cy="8667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47</xdr:row>
      <xdr:rowOff>182177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84553B-492C-4430-8130-4AEB87288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8611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229823</xdr:colOff>
      <xdr:row>52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3BB91F-1BE0-4CA5-8107-C792E534F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64223" cy="86308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553718</xdr:colOff>
      <xdr:row>45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67BB79-1CE5-41F9-9FA6-CFC14BB18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88118" cy="8668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FB9FC9-69E9-48C6-91DA-0CCB9E360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9753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29814F-7826-4455-AFFA-967254E31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abSelected="1" zoomScaleNormal="100" workbookViewId="0">
      <selection activeCell="N34" sqref="N3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7.285156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2.710937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380</v>
      </c>
      <c r="C2" s="4">
        <f>B2*1.2</f>
        <v>456</v>
      </c>
      <c r="D2" s="4">
        <f t="shared" ref="D2:D13" si="2">C2*1.2</f>
        <v>547.19999999999993</v>
      </c>
      <c r="E2" s="5">
        <f t="shared" ref="E2:E13" si="3">R2</f>
        <v>3000000</v>
      </c>
      <c r="F2" s="10">
        <f t="shared" ref="F2:F13" si="4">ROUND((E2/B2),0)</f>
        <v>7895</v>
      </c>
      <c r="G2" s="10">
        <f t="shared" ref="G2:G13" si="5">ROUND((E2/C2),0)</f>
        <v>6579</v>
      </c>
      <c r="H2" s="10">
        <f t="shared" ref="H2:H13" si="6">ROUND((E2/D2),0)</f>
        <v>5482</v>
      </c>
      <c r="I2" s="4" t="e">
        <f>#REF!</f>
        <v>#REF!</v>
      </c>
      <c r="J2" s="4" t="str">
        <f t="shared" ref="J2:J13" si="7">S2</f>
        <v>08.01.25</v>
      </c>
      <c r="O2">
        <v>0</v>
      </c>
      <c r="P2">
        <f t="shared" ref="P2:P12" si="8">O2/1.2</f>
        <v>0</v>
      </c>
      <c r="Q2">
        <v>380</v>
      </c>
      <c r="R2" s="2">
        <f>3000000</f>
        <v>3000000</v>
      </c>
      <c r="S2" s="8" t="s">
        <v>29</v>
      </c>
      <c r="T2" s="8"/>
      <c r="U2" s="2">
        <f>3000000+210000+30000</f>
        <v>3240000</v>
      </c>
      <c r="V2">
        <f>U2/Q2</f>
        <v>8526.3157894736851</v>
      </c>
    </row>
    <row r="3" spans="1:22" x14ac:dyDescent="0.25">
      <c r="A3" s="4">
        <f t="shared" si="0"/>
        <v>0</v>
      </c>
      <c r="B3" s="4">
        <f t="shared" si="1"/>
        <v>553</v>
      </c>
      <c r="C3" s="4">
        <f t="shared" ref="C3:C15" si="9">B3*1.2</f>
        <v>663.6</v>
      </c>
      <c r="D3" s="4">
        <f t="shared" si="2"/>
        <v>796.32</v>
      </c>
      <c r="E3" s="5">
        <f t="shared" si="3"/>
        <v>4950000</v>
      </c>
      <c r="F3" s="15">
        <f t="shared" si="4"/>
        <v>8951</v>
      </c>
      <c r="G3" s="10">
        <f t="shared" si="5"/>
        <v>7459</v>
      </c>
      <c r="H3" s="10">
        <f t="shared" si="6"/>
        <v>6216</v>
      </c>
      <c r="I3" s="4" t="e">
        <f>#REF!</f>
        <v>#REF!</v>
      </c>
      <c r="J3" s="4" t="str">
        <f t="shared" si="7"/>
        <v>13.09.24</v>
      </c>
      <c r="O3">
        <v>0</v>
      </c>
      <c r="P3">
        <f t="shared" si="8"/>
        <v>0</v>
      </c>
      <c r="Q3">
        <f>503+50</f>
        <v>553</v>
      </c>
      <c r="R3" s="2">
        <f>4950000</f>
        <v>4950000</v>
      </c>
      <c r="S3" s="8" t="s">
        <v>30</v>
      </c>
      <c r="T3" s="8"/>
      <c r="U3" s="2">
        <f>4950000+346500+30000</f>
        <v>5326500</v>
      </c>
      <c r="V3">
        <f t="shared" ref="V3:V4" si="10">U3/Q3</f>
        <v>9632.007233273056</v>
      </c>
    </row>
    <row r="4" spans="1:22" x14ac:dyDescent="0.25">
      <c r="A4" s="4">
        <f t="shared" si="0"/>
        <v>0</v>
      </c>
      <c r="B4" s="4">
        <f t="shared" si="1"/>
        <v>437</v>
      </c>
      <c r="C4" s="4">
        <f t="shared" si="9"/>
        <v>524.4</v>
      </c>
      <c r="D4" s="4">
        <f t="shared" si="2"/>
        <v>629.28</v>
      </c>
      <c r="E4" s="5">
        <f t="shared" si="3"/>
        <v>3800000</v>
      </c>
      <c r="F4" s="15">
        <f t="shared" si="4"/>
        <v>8696</v>
      </c>
      <c r="G4" s="10">
        <f t="shared" si="5"/>
        <v>7246</v>
      </c>
      <c r="H4" s="10">
        <f t="shared" si="6"/>
        <v>6039</v>
      </c>
      <c r="I4" s="4" t="e">
        <f>#REF!</f>
        <v>#REF!</v>
      </c>
      <c r="J4" s="4" t="str">
        <f t="shared" si="7"/>
        <v>09.08.24</v>
      </c>
      <c r="O4">
        <v>0</v>
      </c>
      <c r="P4">
        <f t="shared" si="8"/>
        <v>0</v>
      </c>
      <c r="Q4">
        <f>380+57</f>
        <v>437</v>
      </c>
      <c r="R4" s="2">
        <f>3800000</f>
        <v>3800000</v>
      </c>
      <c r="S4" s="8" t="s">
        <v>31</v>
      </c>
      <c r="T4" s="8"/>
      <c r="U4" s="2">
        <f>3800000+266000+30000</f>
        <v>4096000</v>
      </c>
      <c r="V4">
        <f t="shared" si="10"/>
        <v>9372.9977116704813</v>
      </c>
    </row>
    <row r="5" spans="1:22" x14ac:dyDescent="0.25">
      <c r="A5" s="4">
        <f t="shared" si="0"/>
        <v>0</v>
      </c>
      <c r="B5" s="4">
        <f t="shared" si="1"/>
        <v>684</v>
      </c>
      <c r="C5" s="4">
        <f t="shared" si="9"/>
        <v>820.8</v>
      </c>
      <c r="D5" s="4">
        <f t="shared" si="2"/>
        <v>984.95999999999992</v>
      </c>
      <c r="E5" s="5">
        <f t="shared" si="3"/>
        <v>5500000</v>
      </c>
      <c r="F5" s="10">
        <f t="shared" si="4"/>
        <v>8041</v>
      </c>
      <c r="G5" s="10">
        <f t="shared" si="5"/>
        <v>6701</v>
      </c>
      <c r="H5" s="10">
        <f t="shared" si="6"/>
        <v>5584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684</v>
      </c>
      <c r="R5" s="2">
        <v>5500000</v>
      </c>
      <c r="S5" s="8"/>
      <c r="T5" s="8"/>
    </row>
    <row r="6" spans="1:22" x14ac:dyDescent="0.25">
      <c r="A6" s="4">
        <f t="shared" si="0"/>
        <v>0</v>
      </c>
      <c r="B6" s="4">
        <f t="shared" si="1"/>
        <v>389</v>
      </c>
      <c r="C6" s="4">
        <f t="shared" si="9"/>
        <v>466.79999999999995</v>
      </c>
      <c r="D6" s="4">
        <f t="shared" si="2"/>
        <v>560.16</v>
      </c>
      <c r="E6" s="5">
        <f t="shared" si="3"/>
        <v>3300000</v>
      </c>
      <c r="F6" s="10">
        <f t="shared" si="4"/>
        <v>8483</v>
      </c>
      <c r="G6" s="10">
        <f t="shared" si="5"/>
        <v>7069</v>
      </c>
      <c r="H6" s="10">
        <f t="shared" si="6"/>
        <v>5891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389</v>
      </c>
      <c r="R6" s="2">
        <v>3300000</v>
      </c>
      <c r="S6" s="8"/>
      <c r="T6" s="8"/>
    </row>
    <row r="7" spans="1:22" x14ac:dyDescent="0.25">
      <c r="A7" s="4">
        <f t="shared" si="0"/>
        <v>0</v>
      </c>
      <c r="B7" s="4">
        <f t="shared" si="1"/>
        <v>800</v>
      </c>
      <c r="C7" s="4">
        <f t="shared" si="9"/>
        <v>960</v>
      </c>
      <c r="D7" s="4">
        <f t="shared" si="2"/>
        <v>1152</v>
      </c>
      <c r="E7" s="5">
        <f t="shared" si="3"/>
        <v>5200000</v>
      </c>
      <c r="F7" s="10">
        <f t="shared" si="4"/>
        <v>6500</v>
      </c>
      <c r="G7" s="10">
        <f t="shared" si="5"/>
        <v>5417</v>
      </c>
      <c r="H7" s="10">
        <f t="shared" si="6"/>
        <v>4514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800</v>
      </c>
      <c r="R7" s="2">
        <v>5200000</v>
      </c>
      <c r="S7" s="8"/>
      <c r="T7" s="8"/>
    </row>
    <row r="8" spans="1:22" x14ac:dyDescent="0.25">
      <c r="A8" s="4">
        <f t="shared" si="0"/>
        <v>0</v>
      </c>
      <c r="B8" s="4">
        <f t="shared" si="1"/>
        <v>454</v>
      </c>
      <c r="C8" s="4">
        <f t="shared" si="9"/>
        <v>544.79999999999995</v>
      </c>
      <c r="D8" s="4">
        <f t="shared" si="2"/>
        <v>653.75999999999988</v>
      </c>
      <c r="E8" s="5">
        <f t="shared" si="3"/>
        <v>4500000</v>
      </c>
      <c r="F8" s="15">
        <f t="shared" si="4"/>
        <v>9912</v>
      </c>
      <c r="G8" s="10">
        <f t="shared" si="5"/>
        <v>8260</v>
      </c>
      <c r="H8" s="10">
        <f t="shared" si="6"/>
        <v>6883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454</v>
      </c>
      <c r="R8" s="2">
        <v>4500000</v>
      </c>
      <c r="S8" s="8"/>
      <c r="T8" s="8"/>
    </row>
    <row r="9" spans="1:22" x14ac:dyDescent="0.25">
      <c r="A9" s="4">
        <f t="shared" si="0"/>
        <v>0</v>
      </c>
      <c r="B9" s="4">
        <f t="shared" si="1"/>
        <v>434</v>
      </c>
      <c r="C9" s="4">
        <f t="shared" si="9"/>
        <v>520.79999999999995</v>
      </c>
      <c r="D9" s="4">
        <f t="shared" si="2"/>
        <v>624.95999999999992</v>
      </c>
      <c r="E9" s="5">
        <f t="shared" si="3"/>
        <v>4000000</v>
      </c>
      <c r="F9" s="15">
        <f t="shared" si="4"/>
        <v>9217</v>
      </c>
      <c r="G9" s="10">
        <f t="shared" si="5"/>
        <v>7680</v>
      </c>
      <c r="H9" s="10">
        <f t="shared" si="6"/>
        <v>6400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434</v>
      </c>
      <c r="R9" s="2">
        <v>4000000</v>
      </c>
      <c r="S9" s="8"/>
      <c r="T9" s="8"/>
    </row>
    <row r="10" spans="1:22" x14ac:dyDescent="0.25">
      <c r="A10" s="4">
        <f t="shared" si="0"/>
        <v>0</v>
      </c>
      <c r="B10" s="4">
        <f t="shared" si="1"/>
        <v>458.33333333333337</v>
      </c>
      <c r="C10" s="4">
        <f t="shared" si="9"/>
        <v>550</v>
      </c>
      <c r="D10" s="4">
        <f t="shared" si="2"/>
        <v>660</v>
      </c>
      <c r="E10" s="5">
        <f t="shared" si="3"/>
        <v>3840000</v>
      </c>
      <c r="F10" s="10">
        <f t="shared" si="4"/>
        <v>8378</v>
      </c>
      <c r="G10" s="10">
        <f t="shared" si="5"/>
        <v>6982</v>
      </c>
      <c r="H10" s="10">
        <f t="shared" si="6"/>
        <v>5818</v>
      </c>
      <c r="I10" s="4" t="e">
        <f>#REF!</f>
        <v>#REF!</v>
      </c>
      <c r="J10" s="4">
        <f t="shared" si="7"/>
        <v>0</v>
      </c>
      <c r="O10">
        <v>0</v>
      </c>
      <c r="P10">
        <v>550</v>
      </c>
      <c r="Q10">
        <f t="shared" ref="Q2:Q12" si="11">P10/1.2</f>
        <v>458.33333333333337</v>
      </c>
      <c r="R10" s="2">
        <v>3840000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1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1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8" spans="6:24" x14ac:dyDescent="0.25">
      <c r="F18" s="7" t="s">
        <v>13</v>
      </c>
    </row>
    <row r="19" spans="6:24" x14ac:dyDescent="0.25">
      <c r="F19" s="7" t="s">
        <v>14</v>
      </c>
      <c r="G19">
        <v>414</v>
      </c>
    </row>
    <row r="20" spans="6:24" x14ac:dyDescent="0.25">
      <c r="F20" s="7" t="s">
        <v>15</v>
      </c>
      <c r="G20">
        <v>27</v>
      </c>
    </row>
    <row r="21" spans="6:24" x14ac:dyDescent="0.25">
      <c r="F21" s="7" t="s">
        <v>16</v>
      </c>
      <c r="G21">
        <v>57</v>
      </c>
      <c r="I21" t="s">
        <v>23</v>
      </c>
    </row>
    <row r="22" spans="6:24" x14ac:dyDescent="0.25">
      <c r="G22" s="6">
        <f>SUM(G19:G21)</f>
        <v>498</v>
      </c>
      <c r="H22" s="6"/>
      <c r="I22">
        <v>13.56</v>
      </c>
      <c r="J22">
        <v>10</v>
      </c>
      <c r="N22">
        <f>J22*I22</f>
        <v>135.6</v>
      </c>
    </row>
    <row r="23" spans="6:24" x14ac:dyDescent="0.25">
      <c r="F23" s="7" t="s">
        <v>17</v>
      </c>
      <c r="G23">
        <v>9000</v>
      </c>
      <c r="I23">
        <v>10</v>
      </c>
      <c r="J23">
        <v>1.5</v>
      </c>
      <c r="N23">
        <f t="shared" ref="N23:N34" si="22">J23*I23</f>
        <v>15</v>
      </c>
    </row>
    <row r="24" spans="6:24" x14ac:dyDescent="0.25">
      <c r="F24" s="7" t="s">
        <v>18</v>
      </c>
      <c r="G24">
        <f>G23*G22</f>
        <v>4482000</v>
      </c>
      <c r="I24">
        <v>8.01</v>
      </c>
      <c r="J24">
        <v>2</v>
      </c>
      <c r="N24">
        <f t="shared" si="22"/>
        <v>16.02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I25">
        <v>9</v>
      </c>
      <c r="J25">
        <v>7</v>
      </c>
      <c r="N25">
        <f t="shared" si="22"/>
        <v>63</v>
      </c>
      <c r="P25" s="11"/>
      <c r="Q25" s="14"/>
      <c r="R25" s="14"/>
      <c r="S25" t="s">
        <v>22</v>
      </c>
      <c r="T25" s="14"/>
      <c r="U25" s="14"/>
      <c r="V25" s="11"/>
      <c r="W25" s="11"/>
      <c r="X25" s="11"/>
    </row>
    <row r="26" spans="6:24" x14ac:dyDescent="0.25">
      <c r="I26">
        <v>7</v>
      </c>
      <c r="J26">
        <v>1.5</v>
      </c>
      <c r="N26">
        <f t="shared" si="22"/>
        <v>10.5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G27" t="s">
        <v>28</v>
      </c>
      <c r="I27">
        <v>4</v>
      </c>
      <c r="J27">
        <v>3</v>
      </c>
      <c r="N27">
        <f t="shared" si="22"/>
        <v>12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I28">
        <v>8.6</v>
      </c>
      <c r="J28">
        <v>3</v>
      </c>
      <c r="N28">
        <f t="shared" si="22"/>
        <v>25.799999999999997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F29" s="7" t="s">
        <v>27</v>
      </c>
      <c r="I29">
        <v>6</v>
      </c>
      <c r="J29">
        <v>4</v>
      </c>
      <c r="N29">
        <f t="shared" si="22"/>
        <v>24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F30" s="7" t="s">
        <v>19</v>
      </c>
      <c r="G30">
        <v>2900000</v>
      </c>
      <c r="I30">
        <v>5.32</v>
      </c>
      <c r="J30">
        <v>4.24</v>
      </c>
      <c r="N30">
        <f t="shared" si="22"/>
        <v>22.556800000000003</v>
      </c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F31" s="7" t="s">
        <v>20</v>
      </c>
      <c r="G31">
        <v>174000</v>
      </c>
      <c r="I31">
        <v>1.74</v>
      </c>
      <c r="J31">
        <v>4</v>
      </c>
      <c r="N31">
        <f t="shared" si="22"/>
        <v>6.96</v>
      </c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F32" s="7" t="s">
        <v>21</v>
      </c>
      <c r="G32">
        <v>29000</v>
      </c>
      <c r="I32">
        <v>9.1999999999999993</v>
      </c>
      <c r="J32">
        <v>13.6</v>
      </c>
      <c r="N32">
        <f t="shared" si="22"/>
        <v>125.11999999999999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7:24" x14ac:dyDescent="0.25">
      <c r="G33">
        <f>SUM(G30:G32)</f>
        <v>3103000</v>
      </c>
      <c r="I33">
        <v>9.1999999999999993</v>
      </c>
      <c r="J33">
        <v>7.57</v>
      </c>
      <c r="N33">
        <f t="shared" si="22"/>
        <v>69.643999999999991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7:24" x14ac:dyDescent="0.25">
      <c r="I34">
        <v>2.1</v>
      </c>
      <c r="J34">
        <v>5.0999999999999996</v>
      </c>
      <c r="N34">
        <f t="shared" si="22"/>
        <v>10.709999999999999</v>
      </c>
      <c r="Q34" s="11"/>
      <c r="R34" s="11"/>
    </row>
    <row r="35" spans="7:24" x14ac:dyDescent="0.25">
      <c r="G35" t="s">
        <v>26</v>
      </c>
      <c r="N35">
        <f>SUM(N22:N34)</f>
        <v>536.91079999999999</v>
      </c>
      <c r="Q35" s="11"/>
      <c r="R35" s="11"/>
      <c r="T35" s="6"/>
    </row>
    <row r="36" spans="7:24" x14ac:dyDescent="0.25">
      <c r="P36" s="11"/>
      <c r="Q36" s="11"/>
      <c r="R36" s="11"/>
      <c r="S36" s="6"/>
    </row>
    <row r="37" spans="7:24" x14ac:dyDescent="0.25">
      <c r="J37" t="s">
        <v>14</v>
      </c>
      <c r="N37">
        <f>N35-N33-N30-N26-N23</f>
        <v>419.21</v>
      </c>
    </row>
    <row r="38" spans="7:24" x14ac:dyDescent="0.25">
      <c r="J38" t="s">
        <v>15</v>
      </c>
      <c r="N38">
        <f>N23+N26</f>
        <v>25.5</v>
      </c>
    </row>
    <row r="39" spans="7:24" x14ac:dyDescent="0.25">
      <c r="J39" t="s">
        <v>24</v>
      </c>
      <c r="N39">
        <f>N30</f>
        <v>22.556800000000003</v>
      </c>
    </row>
    <row r="40" spans="7:24" x14ac:dyDescent="0.25">
      <c r="J40" t="s">
        <v>25</v>
      </c>
      <c r="N40">
        <f>N33</f>
        <v>69.643999999999991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2025-03-01T09:08:56Z</dcterms:modified>
</cp:coreProperties>
</file>