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FEBRUARY - 2025\"/>
    </mc:Choice>
  </mc:AlternateContent>
  <xr:revisionPtr revIDLastSave="0" documentId="13_ncr:1_{E860CEB4-2A16-4AAC-9533-073442DC0F9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V53" i="4" l="1"/>
  <c r="V36" i="4"/>
  <c r="V37" i="4" s="1"/>
  <c r="V35" i="4"/>
  <c r="V34" i="4"/>
  <c r="V43" i="4" s="1"/>
  <c r="V39" i="4" l="1"/>
  <c r="V40" i="4" s="1"/>
  <c r="V41" i="4" s="1"/>
  <c r="V42" i="4" s="1"/>
  <c r="V45" i="4" s="1"/>
  <c r="V48" i="4" s="1"/>
  <c r="V50" i="4" s="1"/>
  <c r="P16" i="4"/>
  <c r="C20" i="4"/>
  <c r="C21" i="4"/>
  <c r="C22" i="4"/>
  <c r="C23" i="4"/>
  <c r="C24" i="4"/>
  <c r="C25" i="4"/>
  <c r="C10" i="4"/>
  <c r="C11" i="4"/>
  <c r="C12" i="4"/>
  <c r="C13" i="4"/>
  <c r="C14" i="4"/>
  <c r="C3" i="4"/>
  <c r="V55" i="4" l="1"/>
  <c r="V52" i="4"/>
  <c r="V51" i="4"/>
  <c r="P12" i="4"/>
  <c r="Q12" i="4" s="1"/>
  <c r="P11" i="4"/>
  <c r="Q11" i="4" s="1"/>
  <c r="P10" i="4"/>
  <c r="Q10" i="4" s="1"/>
  <c r="Q9" i="4"/>
  <c r="P8" i="4"/>
  <c r="P7" i="4"/>
  <c r="P6" i="4"/>
  <c r="Q5" i="4"/>
  <c r="Q4" i="4"/>
  <c r="Q3" i="4"/>
  <c r="P21" i="4"/>
  <c r="Q21" i="4" s="1"/>
  <c r="P20" i="4"/>
  <c r="Q20" i="4" s="1"/>
  <c r="P19" i="4"/>
  <c r="Q19" i="4" s="1"/>
  <c r="P18" i="4"/>
  <c r="Q17" i="4"/>
  <c r="Q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C18" i="4" s="1"/>
  <c r="J18" i="4"/>
  <c r="I18" i="4"/>
  <c r="E18" i="4"/>
  <c r="A18" i="4"/>
  <c r="B17" i="4"/>
  <c r="C17" i="4" s="1"/>
  <c r="J17" i="4"/>
  <c r="I17" i="4"/>
  <c r="E17" i="4"/>
  <c r="A17" i="4"/>
  <c r="B16" i="4"/>
  <c r="C16" i="4" s="1"/>
  <c r="J16" i="4"/>
  <c r="I16" i="4"/>
  <c r="E16" i="4"/>
  <c r="A16" i="4"/>
  <c r="D16" i="4" l="1"/>
  <c r="H16" i="4" s="1"/>
  <c r="G17" i="4"/>
  <c r="D18" i="4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D14" i="4" s="1"/>
  <c r="A14" i="4"/>
  <c r="J13" i="4"/>
  <c r="I13" i="4"/>
  <c r="E13" i="4"/>
  <c r="B13" i="4"/>
  <c r="A13" i="4"/>
  <c r="E55" i="17"/>
  <c r="E56" i="17"/>
  <c r="H14" i="4" l="1"/>
  <c r="G14" i="4"/>
  <c r="D13" i="4"/>
  <c r="H13" i="4" s="1"/>
  <c r="G13" i="4"/>
  <c r="F13" i="4"/>
  <c r="F14" i="4"/>
  <c r="B12" i="4" l="1"/>
  <c r="D12" i="4" s="1"/>
  <c r="J12" i="4"/>
  <c r="I12" i="4"/>
  <c r="E12" i="4"/>
  <c r="A12" i="4"/>
  <c r="B11" i="4"/>
  <c r="J11" i="4"/>
  <c r="I11" i="4"/>
  <c r="E11" i="4"/>
  <c r="A11" i="4"/>
  <c r="B10" i="4"/>
  <c r="J10" i="4"/>
  <c r="I10" i="4"/>
  <c r="E10" i="4"/>
  <c r="A10" i="4"/>
  <c r="B9" i="4"/>
  <c r="C9" i="4" s="1"/>
  <c r="J9" i="4"/>
  <c r="I9" i="4"/>
  <c r="E9" i="4"/>
  <c r="A9" i="4"/>
  <c r="B8" i="4"/>
  <c r="C8" i="4" s="1"/>
  <c r="J8" i="4"/>
  <c r="I8" i="4"/>
  <c r="E8" i="4"/>
  <c r="A8" i="4"/>
  <c r="D9" i="4" l="1"/>
  <c r="H9" i="4" s="1"/>
  <c r="G10" i="4"/>
  <c r="D11" i="4"/>
  <c r="H11" i="4" s="1"/>
  <c r="D8" i="4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C7" i="4" s="1"/>
  <c r="J7" i="4"/>
  <c r="I7" i="4"/>
  <c r="E7" i="4"/>
  <c r="A7" i="4"/>
  <c r="D7" i="4" l="1"/>
  <c r="H7" i="4" s="1"/>
  <c r="F7" i="4"/>
  <c r="B25" i="4"/>
  <c r="D25" i="4" s="1"/>
  <c r="J25" i="4"/>
  <c r="I25" i="4"/>
  <c r="E25" i="4"/>
  <c r="A25" i="4"/>
  <c r="B24" i="4"/>
  <c r="D24" i="4" s="1"/>
  <c r="J24" i="4"/>
  <c r="I24" i="4"/>
  <c r="E24" i="4"/>
  <c r="A24" i="4"/>
  <c r="B23" i="4"/>
  <c r="D23" i="4" s="1"/>
  <c r="J23" i="4"/>
  <c r="I23" i="4"/>
  <c r="E23" i="4"/>
  <c r="A23" i="4"/>
  <c r="B22" i="4"/>
  <c r="D22" i="4" s="1"/>
  <c r="J22" i="4"/>
  <c r="I22" i="4"/>
  <c r="E22" i="4"/>
  <c r="A22" i="4"/>
  <c r="B21" i="4"/>
  <c r="D21" i="4" s="1"/>
  <c r="J21" i="4"/>
  <c r="I21" i="4"/>
  <c r="E21" i="4"/>
  <c r="A21" i="4"/>
  <c r="B20" i="4"/>
  <c r="J20" i="4"/>
  <c r="I20" i="4"/>
  <c r="E20" i="4"/>
  <c r="A20" i="4"/>
  <c r="B19" i="4"/>
  <c r="C19" i="4" s="1"/>
  <c r="J19" i="4"/>
  <c r="I19" i="4"/>
  <c r="E19" i="4"/>
  <c r="A19" i="4"/>
  <c r="G7" i="4" l="1"/>
  <c r="D19" i="4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<sst xmlns="http://schemas.openxmlformats.org/spreadsheetml/2006/main" count="71" uniqueCount="46">
  <si>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</si>
  <si>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</si>
  <si>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</si>
  <si>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</si>
  <si>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</si>
  <si>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</si>
  <si>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</si>
  <si>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</si>
  <si>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</si>
  <si>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</si>
  <si>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</si>
  <si>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</si>
  <si>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</si>
  <si>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</si>
  <si>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</si>
  <si>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</si>
  <si>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</si>
  <si>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</si>
  <si>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</si>
  <si>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</si>
  <si>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</si>
  <si>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</si>
  <si>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</si>
  <si>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</si>
  <si>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</si>
  <si>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</si>
  <si>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</si>
  <si>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</si>
  <si>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</si>
  <si>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</si>
  <si>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</si>
  <si>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</si>
  <si>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</si>
  <si>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</si>
  <si>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</si>
  <si>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</si>
  <si>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Residential Flat No. 101, 1st Floor, Agarwal Bhawan CHSL, Maharaja Agrasen Marg, Modi Patel Road, Bhaynder West, 401101</t>
  </si>
  <si>
    <t>S.No. 353 village Bhayander</t>
  </si>
  <si>
    <t>Flat No. 101</t>
  </si>
  <si>
    <t>Flat No. 302</t>
  </si>
  <si>
    <t>1095.00 sq.ft</t>
  </si>
  <si>
    <t>Built up Area -Flat No.302</t>
  </si>
  <si>
    <t>as per previous report</t>
  </si>
  <si>
    <t>595.00 sq.ft</t>
  </si>
  <si>
    <t>Built Up Area -Flat No.101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</si>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</sst>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201082</xdr:colOff>
      <xdr:row>26</xdr:row>
      <xdr:rowOff>222248</xdr:rowOff>
    </xdr:from>
    <xdr:to>
      <xdr:col>14</xdr:col>
      <xdr:colOff>399204</xdr:colOff>
      <xdr:row>52</xdr:row>
      <xdr:rowOff>38996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26EFB-BFF0-46D8-AA6C-58C056949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082" y="6847415"/>
          <a:ext cx="8029789" cy="56375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439235</xdr:colOff>
      <xdr:row>44</xdr:row>
      <xdr:rowOff>23360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ACF396-B819-45C1-A3D3-382AC22A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73485" cy="813548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25</xdr:col>
      <xdr:colOff>448761</xdr:colOff>
      <xdr:row>43</xdr:row>
      <xdr:rowOff>99544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0543C0-41A4-4AA5-AF18-F9629ADEC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5438" y="0"/>
          <a:ext cx="7783011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486609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418726-FB53-4855-9B4A-1995F1786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3009" cy="661127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524714</xdr:colOff>
      <xdr:row>33</xdr:row>
      <xdr:rowOff>38983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CBE350-C5D2-4EAC-A8AE-31B7CDF0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6011114" cy="6325483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29</xdr:col>
      <xdr:colOff>458030</xdr:colOff>
      <xdr:row>33</xdr:row>
      <xdr:rowOff>48509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D865E3-203D-439B-8668-ADA395532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944430" cy="63350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543767</xdr:colOff>
      <xdr:row>33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99ECB7-AD04-4657-9B09-A832F7189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6030167" cy="640169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22</xdr:col>
      <xdr:colOff>229568</xdr:colOff>
      <xdr:row>43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18FFE4-E3AB-437A-AF16-E43724189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6935168" cy="8211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16</xdr:col>
      <xdr:colOff>258147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86313A-2423-473A-9ED0-E32A27EC5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6963747" cy="78115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28</xdr:col>
      <xdr:colOff>258147</xdr:colOff>
      <xdr:row>40</xdr:row>
      <xdr:rowOff>182064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C65BF8-B4CD-4AD3-B772-1B09A27F9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0"/>
          <a:ext cx="6963747" cy="7802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14</xdr:col>
      <xdr:colOff>229568</xdr:colOff>
      <xdr:row>41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0E85A1-C1ED-4F82-BF07-3446024C8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935168" cy="798306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26</xdr:col>
      <xdr:colOff>200989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1241A2-BFCE-43E6-A80C-F41F7F767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6906589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56"/>
  <sheetViews>
    <sheetView tabSelected="1" zoomScale="90" zoomScaleNormal="90" workbookViewId="0">
      <selection activeCell="Y15" sqref="Y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4" t="s">
        <v>26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26"/>
      <c r="T2" s="75" t="s">
        <v>36</v>
      </c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475</v>
      </c>
      <c r="C3" s="23">
        <f>B3*1.2</f>
        <v>570</v>
      </c>
      <c r="D3" s="23">
        <f t="shared" ref="D3:D6" si="2">C3*1.2</f>
        <v>684</v>
      </c>
      <c r="E3" s="24">
        <f t="shared" ref="E3:E6" si="3">R3</f>
        <v>4800000</v>
      </c>
      <c r="F3" s="23">
        <f t="shared" ref="F3:F6" si="4">ROUND((E3/B3),0)</f>
        <v>10105</v>
      </c>
      <c r="G3" s="23">
        <f t="shared" ref="G3:G6" si="5">ROUND((E3/C3),0)</f>
        <v>8421</v>
      </c>
      <c r="H3" s="23">
        <f t="shared" ref="H3:H6" si="6">ROUND((E3/D3),0)</f>
        <v>7018</v>
      </c>
      <c r="I3" s="23" t="e">
        <f>#REF!</f>
        <v>#REF!</v>
      </c>
      <c r="J3" s="23" t="e">
        <f>#REF!</f>
        <v>#REF!</v>
      </c>
      <c r="O3" s="25">
        <v>0</v>
      </c>
      <c r="P3" s="30">
        <v>570</v>
      </c>
      <c r="Q3" s="30">
        <f t="shared" ref="Q3:Q12" si="7">P3/1.2</f>
        <v>475</v>
      </c>
      <c r="R3" s="27">
        <v>4800000</v>
      </c>
      <c r="S3" s="27"/>
      <c r="T3" s="75" t="s">
        <v>37</v>
      </c>
      <c r="U3" s="75"/>
      <c r="V3" s="75"/>
      <c r="W3" s="75"/>
      <c r="X3" s="75"/>
      <c r="Y3" s="75"/>
    </row>
    <row r="4" spans="1:26" s="25" customFormat="1" ht="15.75" thickBot="1" x14ac:dyDescent="0.3">
      <c r="A4" s="23">
        <f t="shared" si="0"/>
        <v>0</v>
      </c>
      <c r="B4" s="23">
        <f t="shared" si="1"/>
        <v>458.33333333333337</v>
      </c>
      <c r="C4" s="23">
        <f t="shared" ref="C4:C14" si="8">B4*1.2</f>
        <v>550</v>
      </c>
      <c r="D4" s="23">
        <f t="shared" si="2"/>
        <v>660</v>
      </c>
      <c r="E4" s="24">
        <f t="shared" si="3"/>
        <v>4700000</v>
      </c>
      <c r="F4" s="23">
        <f t="shared" si="4"/>
        <v>10255</v>
      </c>
      <c r="G4" s="23">
        <f t="shared" si="5"/>
        <v>8545</v>
      </c>
      <c r="H4" s="23">
        <f t="shared" si="6"/>
        <v>7121</v>
      </c>
      <c r="I4" s="23" t="e">
        <f>#REF!</f>
        <v>#REF!</v>
      </c>
      <c r="J4" s="23" t="e">
        <f>#REF!</f>
        <v>#REF!</v>
      </c>
      <c r="O4" s="25">
        <v>0</v>
      </c>
      <c r="P4" s="30">
        <v>550</v>
      </c>
      <c r="Q4" s="30">
        <f t="shared" si="7"/>
        <v>458.33333333333337</v>
      </c>
      <c r="R4" s="27">
        <v>4700000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250</v>
      </c>
      <c r="C5" s="23">
        <f t="shared" si="8"/>
        <v>300</v>
      </c>
      <c r="D5" s="23">
        <f t="shared" si="2"/>
        <v>360</v>
      </c>
      <c r="E5" s="24">
        <f t="shared" si="3"/>
        <v>3500000</v>
      </c>
      <c r="F5" s="23">
        <f t="shared" si="4"/>
        <v>14000</v>
      </c>
      <c r="G5" s="23">
        <f t="shared" si="5"/>
        <v>11667</v>
      </c>
      <c r="H5" s="23">
        <f t="shared" si="6"/>
        <v>9722</v>
      </c>
      <c r="I5" s="23" t="e">
        <f>#REF!</f>
        <v>#REF!</v>
      </c>
      <c r="J5" s="23" t="e">
        <f>#REF!</f>
        <v>#REF!</v>
      </c>
      <c r="O5" s="25">
        <v>0</v>
      </c>
      <c r="P5" s="30">
        <v>300</v>
      </c>
      <c r="Q5" s="30">
        <f t="shared" si="7"/>
        <v>250</v>
      </c>
      <c r="R5" s="27">
        <v>3500000</v>
      </c>
      <c r="S5" s="27"/>
      <c r="T5" s="58" t="s">
        <v>11</v>
      </c>
      <c r="U5" s="37"/>
      <c r="V5" s="38">
        <v>12800</v>
      </c>
      <c r="W5" s="66" t="s">
        <v>45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450</v>
      </c>
      <c r="C6" s="23">
        <f t="shared" si="8"/>
        <v>540</v>
      </c>
      <c r="D6" s="23">
        <f t="shared" si="2"/>
        <v>648</v>
      </c>
      <c r="E6" s="24">
        <f t="shared" si="3"/>
        <v>8300000</v>
      </c>
      <c r="F6" s="23">
        <f t="shared" si="4"/>
        <v>18444</v>
      </c>
      <c r="G6" s="23">
        <f t="shared" si="5"/>
        <v>15370</v>
      </c>
      <c r="H6" s="23">
        <f t="shared" si="6"/>
        <v>12809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ref="P6:P12" si="9">O6/1.2</f>
        <v>0</v>
      </c>
      <c r="Q6" s="30">
        <v>450</v>
      </c>
      <c r="R6" s="27">
        <v>8300000</v>
      </c>
      <c r="S6" s="27"/>
      <c r="T6" s="71" t="s">
        <v>12</v>
      </c>
      <c r="U6" s="72"/>
      <c r="V6" s="33">
        <v>2500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800</v>
      </c>
      <c r="C7" s="23">
        <f t="shared" si="8"/>
        <v>960</v>
      </c>
      <c r="D7" s="23">
        <f t="shared" ref="D7" si="12">C7*1.2</f>
        <v>1152</v>
      </c>
      <c r="E7" s="24">
        <f t="shared" ref="E7" si="13">R7</f>
        <v>11000000</v>
      </c>
      <c r="F7" s="23">
        <f t="shared" ref="F7" si="14">ROUND((E7/B7),0)</f>
        <v>13750</v>
      </c>
      <c r="G7" s="23">
        <f t="shared" ref="G7" si="15">ROUND((E7/C7),0)</f>
        <v>11458</v>
      </c>
      <c r="H7" s="23">
        <f t="shared" ref="H7" si="16">ROUND((E7/D7),0)</f>
        <v>9549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9"/>
        <v>0</v>
      </c>
      <c r="Q7" s="30">
        <v>800</v>
      </c>
      <c r="R7" s="27">
        <v>11000000</v>
      </c>
      <c r="S7" s="27"/>
      <c r="T7" s="13" t="s">
        <v>13</v>
      </c>
      <c r="U7" s="11"/>
      <c r="V7" s="33">
        <f>V5-V6</f>
        <v>10300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425</v>
      </c>
      <c r="C8" s="23">
        <f t="shared" si="8"/>
        <v>510</v>
      </c>
      <c r="D8" s="23">
        <f t="shared" ref="D8:D12" si="19">C8*1.2</f>
        <v>612</v>
      </c>
      <c r="E8" s="24">
        <f t="shared" ref="E8:E12" si="20">R8</f>
        <v>8200000</v>
      </c>
      <c r="F8" s="23">
        <f t="shared" ref="F8:F12" si="21">ROUND((E8/B8),0)</f>
        <v>19294</v>
      </c>
      <c r="G8" s="23">
        <f t="shared" ref="G8:G12" si="22">ROUND((E8/C8),0)</f>
        <v>16078</v>
      </c>
      <c r="H8" s="23">
        <f t="shared" ref="H8:H12" si="23">ROUND((E8/D8),0)</f>
        <v>13399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9"/>
        <v>0</v>
      </c>
      <c r="Q8" s="30">
        <v>425</v>
      </c>
      <c r="R8" s="27">
        <v>8200000</v>
      </c>
      <c r="S8" s="27"/>
      <c r="T8" s="13" t="s">
        <v>14</v>
      </c>
      <c r="U8" s="11"/>
      <c r="V8" s="33">
        <f>V6</f>
        <v>2500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455</v>
      </c>
      <c r="C9" s="23">
        <f t="shared" si="8"/>
        <v>546</v>
      </c>
      <c r="D9" s="23">
        <f t="shared" si="19"/>
        <v>655.19999999999993</v>
      </c>
      <c r="E9" s="24">
        <f t="shared" si="20"/>
        <v>6500000</v>
      </c>
      <c r="F9" s="23">
        <f t="shared" si="21"/>
        <v>14286</v>
      </c>
      <c r="G9" s="23">
        <f t="shared" si="22"/>
        <v>11905</v>
      </c>
      <c r="H9" s="23">
        <f t="shared" si="23"/>
        <v>9921</v>
      </c>
      <c r="I9" s="23" t="e">
        <f>#REF!</f>
        <v>#REF!</v>
      </c>
      <c r="J9" s="23" t="e">
        <f>#REF!</f>
        <v>#REF!</v>
      </c>
      <c r="O9" s="25">
        <v>0</v>
      </c>
      <c r="P9" s="30">
        <v>546</v>
      </c>
      <c r="Q9" s="30">
        <f t="shared" si="7"/>
        <v>455</v>
      </c>
      <c r="R9" s="27">
        <v>6500000</v>
      </c>
      <c r="S9" s="27"/>
      <c r="T9" s="13" t="s">
        <v>15</v>
      </c>
      <c r="U9" s="39"/>
      <c r="V9" s="60">
        <f>W9-W10</f>
        <v>43</v>
      </c>
      <c r="W9" s="14">
        <v>2025</v>
      </c>
      <c r="X9" s="45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 t="shared" si="8"/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9"/>
        <v>0</v>
      </c>
      <c r="Q10" s="30">
        <f t="shared" si="7"/>
        <v>0</v>
      </c>
      <c r="R10" s="27">
        <v>0</v>
      </c>
      <c r="S10" s="27"/>
      <c r="T10" s="13" t="s">
        <v>16</v>
      </c>
      <c r="U10" s="39"/>
      <c r="V10" s="60">
        <f>V11-V9</f>
        <v>17</v>
      </c>
      <c r="W10" s="65">
        <v>1982</v>
      </c>
      <c r="X10" s="45" t="s">
        <v>42</v>
      </c>
      <c r="Y10" s="54"/>
      <c r="Z10" s="54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 t="shared" si="8"/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9"/>
        <v>0</v>
      </c>
      <c r="Q11" s="30">
        <f t="shared" si="7"/>
        <v>0</v>
      </c>
      <c r="R11" s="27">
        <v>0</v>
      </c>
      <c r="S11" s="27"/>
      <c r="T11" s="13" t="s">
        <v>17</v>
      </c>
      <c r="U11" s="39"/>
      <c r="V11" s="60">
        <v>60</v>
      </c>
      <c r="W11" s="14"/>
      <c r="X11" s="45"/>
      <c r="Y11" s="51"/>
      <c r="Z11" s="51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si="8"/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9"/>
        <v>0</v>
      </c>
      <c r="Q12" s="30">
        <f t="shared" si="7"/>
        <v>0</v>
      </c>
      <c r="R12" s="27">
        <v>0</v>
      </c>
      <c r="S12" s="27"/>
      <c r="T12" s="59" t="s">
        <v>35</v>
      </c>
      <c r="U12" s="39"/>
      <c r="V12" s="60">
        <f>(100-10)*V9/V11</f>
        <v>64.5</v>
      </c>
      <c r="W12" s="14"/>
      <c r="X12" s="45"/>
      <c r="Y12" s="51"/>
      <c r="Z12" s="51"/>
    </row>
    <row r="13" spans="1:26" s="25" customFormat="1" ht="15.75" x14ac:dyDescent="0.25">
      <c r="A13" s="23">
        <f t="shared" ref="A13:A14" si="24">N13</f>
        <v>0</v>
      </c>
      <c r="B13" s="23">
        <f t="shared" ref="B13:B14" si="25">Q13</f>
        <v>0</v>
      </c>
      <c r="C13" s="23">
        <f t="shared" si="8"/>
        <v>0</v>
      </c>
      <c r="D13" s="23">
        <f t="shared" ref="D13:D14" si="26">C13*1.2</f>
        <v>0</v>
      </c>
      <c r="E13" s="24">
        <f t="shared" ref="E13:E14" si="27">R13</f>
        <v>0</v>
      </c>
      <c r="F13" s="23" t="e">
        <f t="shared" ref="F13:F14" si="28">ROUND((E13/B13),0)</f>
        <v>#DIV/0!</v>
      </c>
      <c r="G13" s="23" t="e">
        <f t="shared" ref="G13:G14" si="29">ROUND((E13/C13),0)</f>
        <v>#DIV/0!</v>
      </c>
      <c r="H13" s="23" t="e">
        <f t="shared" ref="H13:H14" si="30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1">O13/1.2</f>
        <v>0</v>
      </c>
      <c r="Q13" s="30">
        <f t="shared" ref="Q13" si="32">P13/1.2</f>
        <v>0</v>
      </c>
      <c r="R13" s="27">
        <v>0</v>
      </c>
      <c r="S13" s="27"/>
      <c r="T13" s="13"/>
      <c r="U13" s="61"/>
      <c r="V13" s="60">
        <f>V12%</f>
        <v>0.64500000000000002</v>
      </c>
      <c r="W13" s="62"/>
      <c r="X13" s="46"/>
      <c r="Y13" s="51"/>
      <c r="Z13" s="51"/>
    </row>
    <row r="14" spans="1:26" s="25" customFormat="1" ht="15.75" x14ac:dyDescent="0.25">
      <c r="A14" s="23">
        <f t="shared" si="24"/>
        <v>0</v>
      </c>
      <c r="B14" s="23">
        <f t="shared" si="25"/>
        <v>0</v>
      </c>
      <c r="C14" s="23">
        <f t="shared" si="8"/>
        <v>0</v>
      </c>
      <c r="D14" s="23">
        <f t="shared" si="26"/>
        <v>0</v>
      </c>
      <c r="E14" s="24">
        <f t="shared" si="27"/>
        <v>0</v>
      </c>
      <c r="F14" s="23" t="e">
        <f t="shared" si="28"/>
        <v>#DIV/0!</v>
      </c>
      <c r="G14" s="23" t="e">
        <f t="shared" si="29"/>
        <v>#DIV/0!</v>
      </c>
      <c r="H14" s="23" t="e">
        <f t="shared" si="30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3">O14/1.2</f>
        <v>0</v>
      </c>
      <c r="Q14" s="30">
        <f t="shared" ref="Q14" si="34">P14/1.2</f>
        <v>0</v>
      </c>
      <c r="R14" s="27">
        <v>0</v>
      </c>
      <c r="S14" s="27"/>
      <c r="T14" s="13" t="s">
        <v>18</v>
      </c>
      <c r="U14" s="11"/>
      <c r="V14" s="33">
        <f>V8*V13</f>
        <v>1612.5</v>
      </c>
      <c r="W14" s="12"/>
      <c r="X14" s="10"/>
      <c r="Y14" s="51"/>
      <c r="Z14" s="51"/>
    </row>
    <row r="15" spans="1:26" s="25" customFormat="1" ht="36.75" customHeight="1" x14ac:dyDescent="0.25">
      <c r="A15" s="73" t="s">
        <v>27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43"/>
      <c r="T15" s="13" t="s">
        <v>19</v>
      </c>
      <c r="U15" s="11"/>
      <c r="V15" s="33">
        <f>V8-V14</f>
        <v>887.5</v>
      </c>
      <c r="W15" s="12"/>
      <c r="X15" s="10"/>
      <c r="Y15" s="51"/>
      <c r="Z15" s="51"/>
    </row>
    <row r="16" spans="1:26" s="25" customFormat="1" ht="15.75" x14ac:dyDescent="0.25">
      <c r="A16" s="23">
        <f t="shared" ref="A16:A18" si="35">N16</f>
        <v>0</v>
      </c>
      <c r="B16" s="23">
        <f t="shared" ref="B16:B18" si="36">Q16</f>
        <v>308.38860000000005</v>
      </c>
      <c r="C16" s="23">
        <f>B16*1.2</f>
        <v>370.06632000000008</v>
      </c>
      <c r="D16" s="23">
        <f t="shared" ref="D16:D18" si="37">C16*1.2</f>
        <v>444.07958400000007</v>
      </c>
      <c r="E16" s="24">
        <f t="shared" ref="E16:E18" si="38">R16</f>
        <v>3210000</v>
      </c>
      <c r="F16" s="23">
        <f t="shared" ref="F16:F18" si="39">ROUND((E16/B16),0)</f>
        <v>10409</v>
      </c>
      <c r="G16" s="23">
        <f t="shared" ref="G16:G18" si="40">ROUND((E16/C16),0)</f>
        <v>8674</v>
      </c>
      <c r="H16" s="23">
        <f t="shared" ref="H16:H18" si="41">ROUND((E16/D16),0)</f>
        <v>7228</v>
      </c>
      <c r="I16" s="23" t="e">
        <f>#REF!</f>
        <v>#REF!</v>
      </c>
      <c r="J16" s="23" t="e">
        <f>#REF!</f>
        <v>#REF!</v>
      </c>
      <c r="O16">
        <v>0</v>
      </c>
      <c r="P16" s="29">
        <f>34.38*10.764</f>
        <v>370.06632000000002</v>
      </c>
      <c r="Q16" s="29">
        <f t="shared" ref="Q16:Q21" si="42">P16/1.2</f>
        <v>308.38860000000005</v>
      </c>
      <c r="R16" s="2">
        <v>3210000</v>
      </c>
      <c r="S16" s="2"/>
      <c r="T16" s="13" t="s">
        <v>13</v>
      </c>
      <c r="U16" s="11"/>
      <c r="V16" s="33">
        <f>V7</f>
        <v>10300</v>
      </c>
      <c r="W16" s="12"/>
      <c r="X16" s="10"/>
      <c r="Y16" s="51"/>
      <c r="Z16" s="51"/>
    </row>
    <row r="17" spans="1:26" s="25" customFormat="1" ht="15.75" x14ac:dyDescent="0.25">
      <c r="A17" s="23">
        <f t="shared" si="35"/>
        <v>0</v>
      </c>
      <c r="B17" s="23">
        <f t="shared" si="36"/>
        <v>323.33333333333337</v>
      </c>
      <c r="C17" s="23">
        <f t="shared" ref="C17:C25" si="43">B17*1.2</f>
        <v>388.00000000000006</v>
      </c>
      <c r="D17" s="23">
        <f t="shared" si="37"/>
        <v>465.6</v>
      </c>
      <c r="E17" s="24">
        <f t="shared" si="38"/>
        <v>3935500</v>
      </c>
      <c r="F17" s="23">
        <f t="shared" si="39"/>
        <v>12172</v>
      </c>
      <c r="G17" s="23">
        <f t="shared" si="40"/>
        <v>10143</v>
      </c>
      <c r="H17" s="23">
        <f t="shared" si="41"/>
        <v>8453</v>
      </c>
      <c r="I17" s="23" t="e">
        <f>#REF!</f>
        <v>#REF!</v>
      </c>
      <c r="J17" s="23" t="e">
        <f>#REF!</f>
        <v>#REF!</v>
      </c>
      <c r="O17">
        <v>0</v>
      </c>
      <c r="P17" s="29">
        <v>388</v>
      </c>
      <c r="Q17" s="29">
        <f t="shared" si="42"/>
        <v>323.33333333333337</v>
      </c>
      <c r="R17" s="2">
        <v>3935500</v>
      </c>
      <c r="S17" s="2"/>
      <c r="T17" s="13"/>
      <c r="U17" s="11"/>
      <c r="V17" s="33"/>
      <c r="W17" s="12"/>
      <c r="X17" s="10"/>
      <c r="Z17" s="51"/>
    </row>
    <row r="18" spans="1:26" s="25" customFormat="1" ht="15.75" x14ac:dyDescent="0.25">
      <c r="A18" s="23">
        <f t="shared" si="35"/>
        <v>0</v>
      </c>
      <c r="B18" s="23">
        <f t="shared" si="36"/>
        <v>217</v>
      </c>
      <c r="C18" s="23">
        <f t="shared" si="43"/>
        <v>260.39999999999998</v>
      </c>
      <c r="D18" s="23">
        <f t="shared" si="37"/>
        <v>312.47999999999996</v>
      </c>
      <c r="E18" s="24">
        <f t="shared" si="38"/>
        <v>2996000</v>
      </c>
      <c r="F18" s="23">
        <f t="shared" si="39"/>
        <v>13806</v>
      </c>
      <c r="G18" s="23">
        <f t="shared" si="40"/>
        <v>11505</v>
      </c>
      <c r="H18" s="23">
        <f t="shared" si="41"/>
        <v>9588</v>
      </c>
      <c r="I18" s="23" t="e">
        <f>#REF!</f>
        <v>#REF!</v>
      </c>
      <c r="J18" s="23" t="e">
        <f>#REF!</f>
        <v>#REF!</v>
      </c>
      <c r="O18">
        <v>0</v>
      </c>
      <c r="P18" s="29">
        <f t="shared" ref="P18:P21" si="44">O18/1.2</f>
        <v>0</v>
      </c>
      <c r="Q18" s="29">
        <v>217</v>
      </c>
      <c r="R18" s="2">
        <v>2996000</v>
      </c>
      <c r="S18" s="2"/>
      <c r="T18" s="13" t="s">
        <v>20</v>
      </c>
      <c r="U18" s="11"/>
      <c r="V18" s="33">
        <f>V16+V15</f>
        <v>11187.5</v>
      </c>
      <c r="W18" s="12"/>
      <c r="X18" s="10"/>
      <c r="Y18" s="51"/>
      <c r="Z18" s="51"/>
    </row>
    <row r="19" spans="1:26" s="25" customFormat="1" ht="15.75" x14ac:dyDescent="0.25">
      <c r="A19" s="23">
        <f t="shared" ref="A19:A25" si="45">N19</f>
        <v>0</v>
      </c>
      <c r="B19" s="23">
        <f t="shared" ref="B19:B25" si="46">Q19</f>
        <v>381.94444444444451</v>
      </c>
      <c r="C19" s="23">
        <f t="shared" si="43"/>
        <v>458.33333333333343</v>
      </c>
      <c r="D19" s="23">
        <f t="shared" ref="D19:D25" si="47">C19*1.2</f>
        <v>550.00000000000011</v>
      </c>
      <c r="E19" s="24">
        <f t="shared" ref="E19:E25" si="48">R19</f>
        <v>5356000</v>
      </c>
      <c r="F19" s="23">
        <f t="shared" ref="F19:F25" si="49">ROUND((E19/B19),0)</f>
        <v>14023</v>
      </c>
      <c r="G19" s="23">
        <f t="shared" ref="G19:G25" si="50">ROUND((E19/C19),0)</f>
        <v>11686</v>
      </c>
      <c r="H19" s="23">
        <f t="shared" ref="H19:H25" si="51">ROUND((E19/D19),0)</f>
        <v>9738</v>
      </c>
      <c r="I19" s="23" t="e">
        <f>#REF!</f>
        <v>#REF!</v>
      </c>
      <c r="J19" s="23" t="e">
        <f>#REF!</f>
        <v>#REF!</v>
      </c>
      <c r="O19">
        <v>550</v>
      </c>
      <c r="P19" s="29">
        <f t="shared" si="44"/>
        <v>458.33333333333337</v>
      </c>
      <c r="Q19" s="29">
        <f t="shared" si="42"/>
        <v>381.94444444444451</v>
      </c>
      <c r="R19" s="2">
        <v>5356000</v>
      </c>
      <c r="S19" s="2"/>
      <c r="T19" s="13"/>
      <c r="U19" s="39"/>
      <c r="V19" s="60"/>
      <c r="W19" s="14"/>
      <c r="X19" s="45"/>
      <c r="Y19" s="52"/>
      <c r="Z19" s="51"/>
    </row>
    <row r="20" spans="1:26" s="25" customFormat="1" ht="15.75" x14ac:dyDescent="0.25">
      <c r="A20" s="23">
        <f t="shared" si="45"/>
        <v>0</v>
      </c>
      <c r="B20" s="23">
        <f t="shared" si="46"/>
        <v>0</v>
      </c>
      <c r="C20" s="23">
        <f t="shared" si="43"/>
        <v>0</v>
      </c>
      <c r="D20" s="23">
        <f t="shared" si="47"/>
        <v>0</v>
      </c>
      <c r="E20" s="24">
        <f t="shared" si="48"/>
        <v>0</v>
      </c>
      <c r="F20" s="23" t="e">
        <f t="shared" si="49"/>
        <v>#DIV/0!</v>
      </c>
      <c r="G20" s="23" t="e">
        <f t="shared" si="50"/>
        <v>#DIV/0!</v>
      </c>
      <c r="H20" s="23" t="e">
        <f t="shared" si="51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 t="shared" si="42"/>
        <v>0</v>
      </c>
      <c r="R20" s="2">
        <v>0</v>
      </c>
      <c r="S20" s="2"/>
      <c r="T20" s="63" t="s">
        <v>44</v>
      </c>
      <c r="U20" s="40"/>
      <c r="V20" s="33">
        <v>663</v>
      </c>
      <c r="W20" s="14" t="s">
        <v>29</v>
      </c>
      <c r="X20" s="45"/>
    </row>
    <row r="21" spans="1:26" ht="15.75" x14ac:dyDescent="0.25">
      <c r="A21" s="4">
        <f t="shared" si="45"/>
        <v>0</v>
      </c>
      <c r="B21" s="4">
        <f t="shared" si="46"/>
        <v>0</v>
      </c>
      <c r="C21" s="23">
        <f t="shared" si="43"/>
        <v>0</v>
      </c>
      <c r="D21" s="4">
        <f t="shared" si="47"/>
        <v>0</v>
      </c>
      <c r="E21" s="5">
        <f t="shared" si="48"/>
        <v>0</v>
      </c>
      <c r="F21" s="23" t="e">
        <f t="shared" si="49"/>
        <v>#DIV/0!</v>
      </c>
      <c r="G21" s="23" t="e">
        <f t="shared" si="50"/>
        <v>#DIV/0!</v>
      </c>
      <c r="H21" s="8" t="e">
        <f t="shared" si="51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 t="shared" si="42"/>
        <v>0</v>
      </c>
      <c r="R21" s="2">
        <v>0</v>
      </c>
      <c r="S21" s="2"/>
      <c r="T21" s="15" t="s">
        <v>30</v>
      </c>
      <c r="U21" s="40"/>
      <c r="V21" s="35">
        <f>V18*V20</f>
        <v>7417312.5</v>
      </c>
      <c r="W21" s="16"/>
      <c r="X21" s="47"/>
    </row>
    <row r="22" spans="1:26" ht="15.75" customHeight="1" x14ac:dyDescent="0.25">
      <c r="A22" s="4">
        <f t="shared" si="45"/>
        <v>0</v>
      </c>
      <c r="B22" s="4">
        <f t="shared" si="46"/>
        <v>0</v>
      </c>
      <c r="C22" s="23">
        <f t="shared" si="43"/>
        <v>0</v>
      </c>
      <c r="D22" s="4">
        <f t="shared" si="47"/>
        <v>0</v>
      </c>
      <c r="E22" s="5">
        <f t="shared" si="48"/>
        <v>0</v>
      </c>
      <c r="F22" s="23" t="e">
        <f t="shared" si="49"/>
        <v>#DIV/0!</v>
      </c>
      <c r="G22" s="23" t="e">
        <f t="shared" si="50"/>
        <v>#DIV/0!</v>
      </c>
      <c r="H22" s="8" t="e">
        <f t="shared" si="51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2">O22/1.2</f>
        <v>0</v>
      </c>
      <c r="Q22" s="29">
        <f t="shared" ref="Q22" si="53">P22/1.2</f>
        <v>0</v>
      </c>
      <c r="R22" s="2">
        <v>0</v>
      </c>
      <c r="S22" s="2"/>
      <c r="T22" s="15"/>
      <c r="U22" s="40"/>
      <c r="V22" s="35"/>
      <c r="W22" s="16"/>
      <c r="X22" s="53"/>
      <c r="Y22" s="9"/>
    </row>
    <row r="23" spans="1:26" ht="19.5" customHeight="1" x14ac:dyDescent="0.25">
      <c r="A23" s="4">
        <f t="shared" si="45"/>
        <v>0</v>
      </c>
      <c r="B23" s="4">
        <f t="shared" si="46"/>
        <v>0</v>
      </c>
      <c r="C23" s="23">
        <f t="shared" si="43"/>
        <v>0</v>
      </c>
      <c r="D23" s="4">
        <f t="shared" si="47"/>
        <v>0</v>
      </c>
      <c r="E23" s="5">
        <f t="shared" si="48"/>
        <v>0</v>
      </c>
      <c r="F23" s="23" t="e">
        <f t="shared" si="49"/>
        <v>#DIV/0!</v>
      </c>
      <c r="G23" s="8" t="e">
        <f t="shared" si="50"/>
        <v>#DIV/0!</v>
      </c>
      <c r="H23" s="8" t="e">
        <f t="shared" si="51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4">O23/1.2</f>
        <v>0</v>
      </c>
      <c r="Q23" s="29">
        <f t="shared" ref="Q23" si="55">P23/1.2</f>
        <v>0</v>
      </c>
      <c r="R23" s="2">
        <v>0</v>
      </c>
      <c r="S23" s="2"/>
      <c r="T23" s="17" t="s">
        <v>28</v>
      </c>
      <c r="U23" s="6"/>
      <c r="V23" s="10">
        <f>V21+V22</f>
        <v>7417312.5</v>
      </c>
      <c r="W23" s="18"/>
      <c r="X23" s="48"/>
      <c r="Y23" s="56"/>
      <c r="Z23" s="6"/>
    </row>
    <row r="24" spans="1:26" ht="15.75" x14ac:dyDescent="0.25">
      <c r="A24" s="4">
        <f t="shared" si="45"/>
        <v>0</v>
      </c>
      <c r="B24" s="4">
        <f t="shared" si="46"/>
        <v>0</v>
      </c>
      <c r="C24" s="23">
        <f t="shared" si="43"/>
        <v>0</v>
      </c>
      <c r="D24" s="4">
        <f t="shared" si="47"/>
        <v>0</v>
      </c>
      <c r="E24" s="5">
        <f t="shared" si="48"/>
        <v>0</v>
      </c>
      <c r="F24" s="8" t="e">
        <f t="shared" si="49"/>
        <v>#DIV/0!</v>
      </c>
      <c r="G24" s="8" t="e">
        <f t="shared" si="50"/>
        <v>#DIV/0!</v>
      </c>
      <c r="H24" s="8" t="e">
        <f t="shared" si="51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6">O24/1.2</f>
        <v>0</v>
      </c>
      <c r="Q24" s="29">
        <f t="shared" ref="Q24" si="57">P24/1.2</f>
        <v>0</v>
      </c>
      <c r="R24" s="2">
        <v>0</v>
      </c>
      <c r="S24" s="2"/>
      <c r="T24" s="15" t="s">
        <v>21</v>
      </c>
      <c r="U24" s="40"/>
      <c r="V24" s="10">
        <f>V23*0.9</f>
        <v>6675581.25</v>
      </c>
      <c r="W24" s="14"/>
      <c r="X24" s="64"/>
      <c r="Y24" s="44"/>
      <c r="Z24" s="6"/>
    </row>
    <row r="25" spans="1:26" ht="15.75" x14ac:dyDescent="0.25">
      <c r="A25" s="4">
        <f t="shared" si="45"/>
        <v>0</v>
      </c>
      <c r="B25" s="4">
        <f t="shared" si="46"/>
        <v>0</v>
      </c>
      <c r="C25" s="23">
        <f t="shared" si="43"/>
        <v>0</v>
      </c>
      <c r="D25" s="4">
        <f t="shared" si="47"/>
        <v>0</v>
      </c>
      <c r="E25" s="5">
        <f t="shared" si="48"/>
        <v>0</v>
      </c>
      <c r="F25" s="8" t="e">
        <f t="shared" si="49"/>
        <v>#DIV/0!</v>
      </c>
      <c r="G25" s="8" t="e">
        <f t="shared" si="50"/>
        <v>#DIV/0!</v>
      </c>
      <c r="H25" s="8" t="e">
        <f t="shared" si="51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58">O25/1.2</f>
        <v>0</v>
      </c>
      <c r="Q25" s="29">
        <f t="shared" ref="Q25" si="59">P25/1.2</f>
        <v>0</v>
      </c>
      <c r="R25" s="2">
        <v>0</v>
      </c>
      <c r="S25" s="2"/>
      <c r="T25" s="15" t="s">
        <v>22</v>
      </c>
      <c r="U25" s="40"/>
      <c r="V25" s="35">
        <f>V23*0.8</f>
        <v>5933850</v>
      </c>
      <c r="W25" s="18"/>
      <c r="X25" s="48"/>
    </row>
    <row r="26" spans="1:26" ht="15.75" x14ac:dyDescent="0.25">
      <c r="T26" s="15" t="s">
        <v>23</v>
      </c>
      <c r="U26" s="40"/>
      <c r="V26" s="35">
        <f>V6*V20</f>
        <v>1657500</v>
      </c>
      <c r="W26" s="19"/>
      <c r="X26" s="49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8"/>
    </row>
    <row r="28" spans="1:26" ht="21" customHeight="1" x14ac:dyDescent="0.35">
      <c r="P28" s="31" t="s">
        <v>31</v>
      </c>
      <c r="Q28" s="32"/>
      <c r="R28" s="32"/>
      <c r="T28" s="67" t="s">
        <v>25</v>
      </c>
      <c r="U28" s="68"/>
      <c r="V28" s="69">
        <f>V23*0.025/12</f>
        <v>15452.734375</v>
      </c>
      <c r="W28" s="70"/>
      <c r="X28" s="57"/>
      <c r="Y28" s="6"/>
    </row>
    <row r="29" spans="1:26" ht="20.25" customHeight="1" thickBot="1" x14ac:dyDescent="0.3">
      <c r="G29" s="6"/>
      <c r="H29" s="6"/>
      <c r="P29" s="29" t="s">
        <v>38</v>
      </c>
      <c r="Q29" t="s">
        <v>43</v>
      </c>
      <c r="T29" s="20"/>
      <c r="U29" s="21"/>
      <c r="V29" s="34"/>
      <c r="W29" s="22"/>
      <c r="X29" s="50"/>
      <c r="Y29" s="25"/>
    </row>
    <row r="30" spans="1:26" x14ac:dyDescent="0.25">
      <c r="P30" s="29" t="s">
        <v>39</v>
      </c>
      <c r="Q30" t="s">
        <v>40</v>
      </c>
    </row>
    <row r="31" spans="1:26" ht="15.75" thickBot="1" x14ac:dyDescent="0.3">
      <c r="X31" s="9"/>
    </row>
    <row r="32" spans="1:26" ht="15.75" x14ac:dyDescent="0.25">
      <c r="T32" s="58" t="s">
        <v>11</v>
      </c>
      <c r="U32" s="37"/>
      <c r="V32" s="38">
        <v>12800</v>
      </c>
      <c r="W32" s="66" t="s">
        <v>45</v>
      </c>
    </row>
    <row r="33" spans="16:24" ht="15.75" x14ac:dyDescent="0.25">
      <c r="P33" s="55" t="s">
        <v>34</v>
      </c>
      <c r="T33" s="71" t="s">
        <v>12</v>
      </c>
      <c r="U33" s="72"/>
      <c r="V33" s="33">
        <v>2500</v>
      </c>
      <c r="W33" s="12"/>
    </row>
    <row r="34" spans="16:24" ht="15.75" x14ac:dyDescent="0.25">
      <c r="T34" s="13" t="s">
        <v>13</v>
      </c>
      <c r="U34" s="11"/>
      <c r="V34" s="33">
        <f>V32-V33</f>
        <v>10300</v>
      </c>
      <c r="W34" s="12"/>
    </row>
    <row r="35" spans="16:24" ht="15.75" x14ac:dyDescent="0.25">
      <c r="T35" s="13" t="s">
        <v>14</v>
      </c>
      <c r="U35" s="11"/>
      <c r="V35" s="33">
        <f>V33</f>
        <v>2500</v>
      </c>
      <c r="W35" s="12"/>
    </row>
    <row r="36" spans="16:24" ht="15.75" x14ac:dyDescent="0.25">
      <c r="T36" s="13" t="s">
        <v>15</v>
      </c>
      <c r="U36" s="39"/>
      <c r="V36" s="60">
        <f>W36-W37</f>
        <v>43</v>
      </c>
      <c r="W36" s="14">
        <v>2025</v>
      </c>
    </row>
    <row r="37" spans="16:24" ht="15.75" x14ac:dyDescent="0.25">
      <c r="T37" s="13" t="s">
        <v>16</v>
      </c>
      <c r="U37" s="39"/>
      <c r="V37" s="60">
        <f>V38-V36</f>
        <v>17</v>
      </c>
      <c r="W37" s="65">
        <v>1982</v>
      </c>
      <c r="X37" s="45" t="s">
        <v>42</v>
      </c>
    </row>
    <row r="38" spans="16:24" ht="15.75" x14ac:dyDescent="0.25">
      <c r="T38" s="13" t="s">
        <v>17</v>
      </c>
      <c r="U38" s="39"/>
      <c r="V38" s="60">
        <v>60</v>
      </c>
      <c r="W38" s="14"/>
    </row>
    <row r="39" spans="16:24" ht="31.5" x14ac:dyDescent="0.25">
      <c r="T39" s="59" t="s">
        <v>35</v>
      </c>
      <c r="U39" s="39"/>
      <c r="V39" s="60">
        <f>(100-10)*V36/V38</f>
        <v>64.5</v>
      </c>
      <c r="W39" s="14"/>
    </row>
    <row r="40" spans="16:24" ht="15.75" x14ac:dyDescent="0.25">
      <c r="T40" s="13"/>
      <c r="U40" s="61"/>
      <c r="V40" s="60">
        <f>V39%</f>
        <v>0.64500000000000002</v>
      </c>
      <c r="W40" s="62"/>
    </row>
    <row r="41" spans="16:24" ht="15.75" x14ac:dyDescent="0.25">
      <c r="T41" s="13" t="s">
        <v>18</v>
      </c>
      <c r="U41" s="11"/>
      <c r="V41" s="33">
        <f>V35*V40</f>
        <v>1612.5</v>
      </c>
      <c r="W41" s="12"/>
    </row>
    <row r="42" spans="16:24" ht="15.75" x14ac:dyDescent="0.25">
      <c r="T42" s="13" t="s">
        <v>19</v>
      </c>
      <c r="U42" s="11"/>
      <c r="V42" s="33">
        <f>V35-V41</f>
        <v>887.5</v>
      </c>
      <c r="W42" s="12"/>
    </row>
    <row r="43" spans="16:24" ht="15.75" x14ac:dyDescent="0.25">
      <c r="T43" s="13" t="s">
        <v>13</v>
      </c>
      <c r="U43" s="11"/>
      <c r="V43" s="33">
        <f>V34</f>
        <v>10300</v>
      </c>
      <c r="W43" s="12"/>
    </row>
    <row r="44" spans="16:24" ht="15.75" x14ac:dyDescent="0.25">
      <c r="T44" s="13"/>
      <c r="U44" s="11"/>
      <c r="V44" s="33"/>
      <c r="W44" s="12"/>
    </row>
    <row r="45" spans="16:24" ht="15.75" x14ac:dyDescent="0.25">
      <c r="T45" s="13" t="s">
        <v>20</v>
      </c>
      <c r="U45" s="11"/>
      <c r="V45" s="33">
        <f>V43+V42</f>
        <v>11187.5</v>
      </c>
      <c r="W45" s="12"/>
    </row>
    <row r="46" spans="16:24" ht="15.75" x14ac:dyDescent="0.25">
      <c r="T46" s="13"/>
      <c r="U46" s="39"/>
      <c r="V46" s="60"/>
      <c r="W46" s="14"/>
    </row>
    <row r="47" spans="16:24" ht="15.75" x14ac:dyDescent="0.25">
      <c r="T47" s="63" t="s">
        <v>41</v>
      </c>
      <c r="U47" s="40"/>
      <c r="V47" s="33">
        <v>1200</v>
      </c>
      <c r="W47" s="14" t="s">
        <v>29</v>
      </c>
    </row>
    <row r="48" spans="16:24" ht="15.75" x14ac:dyDescent="0.25">
      <c r="T48" s="15" t="s">
        <v>30</v>
      </c>
      <c r="U48" s="40"/>
      <c r="V48" s="35">
        <f>V45*V47</f>
        <v>13425000</v>
      </c>
      <c r="W48" s="16"/>
    </row>
    <row r="49" spans="20:23" ht="15.75" x14ac:dyDescent="0.25">
      <c r="T49" s="15"/>
      <c r="U49" s="40"/>
      <c r="V49" s="35"/>
      <c r="W49" s="16"/>
    </row>
    <row r="50" spans="20:23" ht="15.75" x14ac:dyDescent="0.25">
      <c r="T50" s="17" t="s">
        <v>28</v>
      </c>
      <c r="U50" s="6"/>
      <c r="V50" s="10">
        <f>V48+V49</f>
        <v>13425000</v>
      </c>
      <c r="W50" s="18"/>
    </row>
    <row r="51" spans="20:23" ht="15.75" x14ac:dyDescent="0.25">
      <c r="T51" s="15" t="s">
        <v>21</v>
      </c>
      <c r="U51" s="40"/>
      <c r="V51" s="10">
        <f>V50*0.9</f>
        <v>12082500</v>
      </c>
      <c r="W51" s="14"/>
    </row>
    <row r="52" spans="20:23" ht="15.75" x14ac:dyDescent="0.25">
      <c r="T52" s="15" t="s">
        <v>22</v>
      </c>
      <c r="U52" s="40"/>
      <c r="V52" s="35">
        <f>V50*0.8</f>
        <v>10740000</v>
      </c>
      <c r="W52" s="18"/>
    </row>
    <row r="53" spans="20:23" ht="15.75" x14ac:dyDescent="0.25">
      <c r="T53" s="15" t="s">
        <v>23</v>
      </c>
      <c r="U53" s="40"/>
      <c r="V53" s="35">
        <f>V33*V47</f>
        <v>3000000</v>
      </c>
      <c r="W53" s="19"/>
    </row>
    <row r="54" spans="20:23" ht="15.75" x14ac:dyDescent="0.25">
      <c r="T54" s="13" t="s">
        <v>24</v>
      </c>
      <c r="U54" s="39"/>
      <c r="V54" s="41"/>
      <c r="W54" s="18"/>
    </row>
    <row r="55" spans="20:23" ht="23.25" x14ac:dyDescent="0.35">
      <c r="T55" s="67" t="s">
        <v>25</v>
      </c>
      <c r="U55" s="68"/>
      <c r="V55" s="69">
        <f>V50*0.025/12</f>
        <v>27968.75</v>
      </c>
      <c r="W55" s="70"/>
    </row>
    <row r="56" spans="20:23" ht="15.75" thickBot="1" x14ac:dyDescent="0.3">
      <c r="T56" s="20"/>
      <c r="U56" s="21"/>
      <c r="V56" s="34"/>
      <c r="W56" s="22"/>
    </row>
  </sheetData>
  <mergeCells count="6">
    <mergeCell ref="T33:U33"/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N1" sqref="N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" sqref="U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L1" sqref="L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R1" sqref="R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1" workbookViewId="0">
      <selection activeCell="P1" sqref="P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2025-02-28T10:05:25Z</dcterms:modified>
</cp:coreProperties>
</file>