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Avinash Vijay Thakur\"/>
    </mc:Choice>
  </mc:AlternateContent>
  <xr:revisionPtr revIDLastSave="0" documentId="13_ncr:1_{7A9CC07D-B718-4516-A4B7-75BEA08D59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Q10" i="4"/>
  <c r="R9" i="4"/>
  <c r="P25" i="4"/>
  <c r="P23" i="4"/>
  <c r="R8" i="4" l="1"/>
  <c r="Q8" i="4"/>
  <c r="R7" i="4"/>
  <c r="Q7" i="4"/>
  <c r="R6" i="4"/>
  <c r="Q6" i="4"/>
  <c r="I25" i="4"/>
  <c r="I27" i="4" s="1"/>
  <c r="I23" i="4"/>
  <c r="J22" i="4"/>
  <c r="J21" i="4"/>
  <c r="J20" i="4"/>
  <c r="J19" i="4"/>
  <c r="I35" i="4"/>
  <c r="P12" i="4" l="1"/>
  <c r="Q12" i="4" s="1"/>
  <c r="P11" i="4"/>
  <c r="Q11" i="4" s="1"/>
  <c r="P10" i="4"/>
  <c r="P9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<sst xmlns="http://schemas.openxmlformats.org/spreadsheetml/2006/main" count="33" uniqueCount="30">
  <si>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</si>
  <si>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</si>
  <si>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</si>
  <si>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</si>
  <si>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</si>
  <si>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</si>
  <si>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</si>
  <si>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</si>
  <si>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</si>
  <si>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</si>
  <si>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</si>
  <si>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</si>
  <si>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</si>
  <si>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123, 12th Floor, Wing - B, Kalpatru Waterfront, Plot No. 284, Village - Panvel</t>
  </si>
  <si>
    <t>agreement  - 11.09.2019</t>
  </si>
  <si>
    <t>av</t>
  </si>
  <si>
    <t>sd</t>
  </si>
  <si>
    <t>rd</t>
  </si>
  <si>
    <t>ca</t>
  </si>
  <si>
    <t>encl bal</t>
  </si>
  <si>
    <t>utility bal</t>
  </si>
  <si>
    <t>open bal</t>
  </si>
  <si>
    <t>1 car pakring</t>
  </si>
  <si>
    <t>rate</t>
  </si>
  <si>
    <t>fmv</t>
  </si>
  <si>
    <t>01.02.25</t>
  </si>
  <si>
    <t>30.01.25</t>
  </si>
  <si>
    <t>27.12.24</t>
  </si>
  <si>
    <t>03.03.25</t>
  </si>
  <si>
    <t>12.07.24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</si>
</sst>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0" fontId="0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F055EE-2D00-47BD-B51D-E8D7C4EC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76200</xdr:rowOff>
    </xdr:from>
    <xdr:to>
      <xdr:col>14</xdr:col>
      <xdr:colOff>229811</xdr:colOff>
      <xdr:row>49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3B0DC8-44F3-4E34-BC39-9596B3298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38200"/>
          <a:ext cx="867848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14</xdr:col>
      <xdr:colOff>344139</xdr:colOff>
      <xdr:row>45</xdr:row>
      <xdr:rowOff>153608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2197F0-408F-4E23-A0C1-F1BAC2F83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675"/>
          <a:ext cx="8878539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E4A83-6214-4937-9637-23997B8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A7917-2DD2-431C-82EE-0DDED26DD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9505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55895-6F60-43F7-BEF6-7F30C3A4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9324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9E113-76EF-4E51-B7D5-ACCF837A8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505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E422E-4C31-4CB6-8A7F-B4EF0102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020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32CB7-E105-40CB-9380-5667E7F63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05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topLeftCell="E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425781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935</v>
      </c>
      <c r="C2" s="4">
        <f>B2*1.2</f>
        <v>1122</v>
      </c>
      <c r="D2" s="4">
        <f t="shared" ref="D2:D13" si="2">C2*1.2</f>
        <v>1346.3999999999999</v>
      </c>
      <c r="E2" s="5">
        <f t="shared" ref="E2:E13" si="3">R2</f>
        <v>14000000</v>
      </c>
      <c r="F2" s="10">
        <f t="shared" ref="F2:F13" si="4">ROUND((E2/B2),0)</f>
        <v>14973</v>
      </c>
      <c r="G2" s="10">
        <f t="shared" ref="G2:G13" si="5">ROUND((E2/C2),0)</f>
        <v>12478</v>
      </c>
      <c r="H2" s="10">
        <f t="shared" ref="H2:H13" si="6">ROUND((E2/D2),0)</f>
        <v>10398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935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866</v>
      </c>
      <c r="C3" s="4">
        <f t="shared" ref="C3:C15" si="9">B3*1.2</f>
        <v>1039.2</v>
      </c>
      <c r="D3" s="4">
        <f t="shared" si="2"/>
        <v>1247.04</v>
      </c>
      <c r="E3" s="5">
        <f t="shared" si="3"/>
        <v>15500000</v>
      </c>
      <c r="F3" s="15">
        <f t="shared" si="4"/>
        <v>17898</v>
      </c>
      <c r="G3" s="10">
        <f t="shared" si="5"/>
        <v>14915</v>
      </c>
      <c r="H3" s="10">
        <f t="shared" si="6"/>
        <v>12429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866</v>
      </c>
      <c r="R3" s="2">
        <v>15500000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14000000</v>
      </c>
      <c r="F4" s="15">
        <f t="shared" si="4"/>
        <v>20000</v>
      </c>
      <c r="G4" s="10">
        <f t="shared" si="5"/>
        <v>16667</v>
      </c>
      <c r="H4" s="10">
        <f t="shared" si="6"/>
        <v>13889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14000000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676.66666666666674</v>
      </c>
      <c r="C5" s="4">
        <f t="shared" si="9"/>
        <v>812.00000000000011</v>
      </c>
      <c r="D5" s="4">
        <f t="shared" si="2"/>
        <v>974.40000000000009</v>
      </c>
      <c r="E5" s="5">
        <f t="shared" si="3"/>
        <v>12000000</v>
      </c>
      <c r="F5" s="10">
        <f t="shared" si="4"/>
        <v>17734</v>
      </c>
      <c r="G5" s="10">
        <f t="shared" si="5"/>
        <v>14778</v>
      </c>
      <c r="H5" s="10">
        <f t="shared" si="6"/>
        <v>12315</v>
      </c>
      <c r="I5" s="4" t="e">
        <f>#REF!</f>
        <v>#REF!</v>
      </c>
      <c r="J5" s="4">
        <f t="shared" si="7"/>
        <v>0</v>
      </c>
      <c r="O5">
        <v>0</v>
      </c>
      <c r="P5">
        <v>812</v>
      </c>
      <c r="Q5">
        <f t="shared" ref="Q5:Q12" si="10">P5/1.2</f>
        <v>676.66666666666674</v>
      </c>
      <c r="R5" s="2">
        <v>12000000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616</v>
      </c>
      <c r="C6" s="4">
        <f t="shared" si="9"/>
        <v>739.19999999999993</v>
      </c>
      <c r="D6" s="4">
        <f t="shared" si="2"/>
        <v>887.03999999999985</v>
      </c>
      <c r="E6" s="5">
        <f t="shared" si="3"/>
        <v>6151800</v>
      </c>
      <c r="F6" s="10">
        <f t="shared" si="4"/>
        <v>9987</v>
      </c>
      <c r="G6" s="10">
        <f t="shared" si="5"/>
        <v>8322</v>
      </c>
      <c r="H6" s="10">
        <f t="shared" si="6"/>
        <v>6935</v>
      </c>
      <c r="I6" s="4" t="e">
        <f>#REF!</f>
        <v>#REF!</v>
      </c>
      <c r="J6" s="4" t="str">
        <f t="shared" si="7"/>
        <v>01.02.25</v>
      </c>
      <c r="O6">
        <v>0</v>
      </c>
      <c r="P6">
        <f t="shared" si="8"/>
        <v>0</v>
      </c>
      <c r="Q6">
        <f>(516+48+48+4)</f>
        <v>616</v>
      </c>
      <c r="R6" s="2">
        <f>5775000+346800+30000</f>
        <v>6151800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627</v>
      </c>
      <c r="C7" s="4">
        <f t="shared" si="9"/>
        <v>752.4</v>
      </c>
      <c r="D7" s="4">
        <f t="shared" si="2"/>
        <v>902.88</v>
      </c>
      <c r="E7" s="5">
        <f t="shared" si="3"/>
        <v>7450300</v>
      </c>
      <c r="F7" s="10">
        <f t="shared" si="4"/>
        <v>11882</v>
      </c>
      <c r="G7" s="10">
        <f t="shared" si="5"/>
        <v>9902</v>
      </c>
      <c r="H7" s="10">
        <f t="shared" si="6"/>
        <v>8252</v>
      </c>
      <c r="I7" s="4" t="e">
        <f>#REF!</f>
        <v>#REF!</v>
      </c>
      <c r="J7" s="4" t="str">
        <f t="shared" si="7"/>
        <v>30.01.25</v>
      </c>
      <c r="O7">
        <v>0</v>
      </c>
      <c r="P7">
        <f t="shared" si="8"/>
        <v>0</v>
      </c>
      <c r="Q7">
        <f>(577+28+22)</f>
        <v>627</v>
      </c>
      <c r="R7" s="2">
        <f>7000000+420300+30000</f>
        <v>7450300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616</v>
      </c>
      <c r="C8" s="4">
        <f t="shared" si="9"/>
        <v>739.19999999999993</v>
      </c>
      <c r="D8" s="4">
        <f t="shared" si="2"/>
        <v>887.03999999999985</v>
      </c>
      <c r="E8" s="5">
        <f t="shared" si="3"/>
        <v>6204700</v>
      </c>
      <c r="F8" s="10">
        <f t="shared" si="4"/>
        <v>10073</v>
      </c>
      <c r="G8" s="10">
        <f t="shared" si="5"/>
        <v>8394</v>
      </c>
      <c r="H8" s="10">
        <f t="shared" si="6"/>
        <v>6995</v>
      </c>
      <c r="I8" s="4" t="e">
        <f>#REF!</f>
        <v>#REF!</v>
      </c>
      <c r="J8" s="4" t="str">
        <f t="shared" si="7"/>
        <v>27.12.24</v>
      </c>
      <c r="O8">
        <v>0</v>
      </c>
      <c r="P8">
        <f t="shared" si="8"/>
        <v>0</v>
      </c>
      <c r="Q8">
        <f>(516+48+48+4)</f>
        <v>616</v>
      </c>
      <c r="R8" s="2">
        <f>5825000+349700+30000</f>
        <v>6204700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860</v>
      </c>
      <c r="C9" s="4">
        <f t="shared" si="9"/>
        <v>1032</v>
      </c>
      <c r="D9" s="4">
        <f t="shared" si="2"/>
        <v>1238.3999999999999</v>
      </c>
      <c r="E9" s="5">
        <f t="shared" si="3"/>
        <v>13405000</v>
      </c>
      <c r="F9" s="15">
        <f t="shared" si="4"/>
        <v>15587</v>
      </c>
      <c r="G9" s="10">
        <f t="shared" si="5"/>
        <v>12989</v>
      </c>
      <c r="H9" s="10">
        <f t="shared" si="6"/>
        <v>10824</v>
      </c>
      <c r="I9" s="4" t="e">
        <f>#REF!</f>
        <v>#REF!</v>
      </c>
      <c r="J9" s="4" t="str">
        <f t="shared" si="7"/>
        <v>03.03.25</v>
      </c>
      <c r="O9">
        <v>0</v>
      </c>
      <c r="P9">
        <f t="shared" si="8"/>
        <v>0</v>
      </c>
      <c r="Q9">
        <v>860</v>
      </c>
      <c r="R9" s="2">
        <f>12500000+875000+30000</f>
        <v>13405000</v>
      </c>
      <c r="S9" s="8" t="s">
        <v>28</v>
      </c>
      <c r="T9" s="8"/>
    </row>
    <row r="10" spans="1:20" x14ac:dyDescent="0.25">
      <c r="A10" s="4">
        <f t="shared" si="0"/>
        <v>0</v>
      </c>
      <c r="B10" s="4">
        <f t="shared" si="1"/>
        <v>871.88400000000013</v>
      </c>
      <c r="C10" s="4">
        <f t="shared" si="9"/>
        <v>1046.2608</v>
      </c>
      <c r="D10" s="4">
        <f t="shared" si="2"/>
        <v>1255.51296</v>
      </c>
      <c r="E10" s="5">
        <f t="shared" si="3"/>
        <v>12763000</v>
      </c>
      <c r="F10" s="15">
        <f t="shared" si="4"/>
        <v>14638</v>
      </c>
      <c r="G10" s="10">
        <f t="shared" si="5"/>
        <v>12199</v>
      </c>
      <c r="H10" s="10">
        <f t="shared" si="6"/>
        <v>10166</v>
      </c>
      <c r="I10" s="4" t="e">
        <f>#REF!</f>
        <v>#REF!</v>
      </c>
      <c r="J10" s="4" t="str">
        <f t="shared" si="7"/>
        <v>12.07.24</v>
      </c>
      <c r="O10">
        <v>0</v>
      </c>
      <c r="P10">
        <f t="shared" si="8"/>
        <v>0</v>
      </c>
      <c r="Q10">
        <f>(68.89+5.57+4.92+1.62)*10.764</f>
        <v>871.88400000000013</v>
      </c>
      <c r="R10" s="2">
        <f>11900000+833000+30000</f>
        <v>12763000</v>
      </c>
      <c r="S10" s="8" t="s">
        <v>29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18</v>
      </c>
      <c r="I19">
        <v>715</v>
      </c>
      <c r="J19">
        <f>66.39*10.764</f>
        <v>714.62195999999994</v>
      </c>
      <c r="O19" t="s">
        <v>22</v>
      </c>
    </row>
    <row r="20" spans="7:24" x14ac:dyDescent="0.25">
      <c r="H20" t="s">
        <v>19</v>
      </c>
      <c r="I20">
        <v>68</v>
      </c>
      <c r="J20">
        <f>6.32*10.764</f>
        <v>68.028480000000002</v>
      </c>
    </row>
    <row r="21" spans="7:24" x14ac:dyDescent="0.25">
      <c r="H21" t="s">
        <v>20</v>
      </c>
      <c r="I21">
        <v>16</v>
      </c>
      <c r="J21">
        <f>1.51*10.764</f>
        <v>16.253640000000001</v>
      </c>
    </row>
    <row r="22" spans="7:24" x14ac:dyDescent="0.25">
      <c r="G22" s="6"/>
      <c r="H22" s="17" t="s">
        <v>21</v>
      </c>
      <c r="I22">
        <v>59</v>
      </c>
      <c r="J22">
        <f>5.52*10.764</f>
        <v>59.417279999999991</v>
      </c>
    </row>
    <row r="23" spans="7:24" x14ac:dyDescent="0.25">
      <c r="G23" s="6"/>
      <c r="H23" s="6"/>
      <c r="I23">
        <f>SUM(I19:I22)</f>
        <v>858</v>
      </c>
      <c r="P23">
        <f>I23*1.7</f>
        <v>1458.6</v>
      </c>
    </row>
    <row r="24" spans="7:24" x14ac:dyDescent="0.25">
      <c r="G24" s="6"/>
      <c r="H24" s="6" t="s">
        <v>23</v>
      </c>
      <c r="I24">
        <v>16000</v>
      </c>
      <c r="P24">
        <v>10500</v>
      </c>
    </row>
    <row r="25" spans="7:24" x14ac:dyDescent="0.25">
      <c r="G25" s="6"/>
      <c r="H25" s="6" t="s">
        <v>24</v>
      </c>
      <c r="I25">
        <f>I24*I23</f>
        <v>13728000</v>
      </c>
      <c r="P25">
        <f>P24*P23</f>
        <v>15315299.999999998</v>
      </c>
    </row>
    <row r="26" spans="7:24" x14ac:dyDescent="0.25">
      <c r="G26" s="6"/>
      <c r="H26" s="6"/>
    </row>
    <row r="27" spans="7:24" x14ac:dyDescent="0.25">
      <c r="G27" s="6"/>
      <c r="H27" s="6"/>
      <c r="I27">
        <f>I26+I25</f>
        <v>13728000</v>
      </c>
    </row>
    <row r="28" spans="7:24" x14ac:dyDescent="0.25">
      <c r="G28" s="6"/>
      <c r="H28" s="6"/>
    </row>
    <row r="29" spans="7:24" x14ac:dyDescent="0.25">
      <c r="G29" s="6"/>
      <c r="H29" s="6"/>
    </row>
    <row r="30" spans="7:24" x14ac:dyDescent="0.25">
      <c r="G30" s="6"/>
      <c r="H30" s="6"/>
    </row>
    <row r="31" spans="7:24" x14ac:dyDescent="0.25">
      <c r="H31" t="s">
        <v>14</v>
      </c>
    </row>
    <row r="32" spans="7:24" x14ac:dyDescent="0.25">
      <c r="H32" t="s">
        <v>15</v>
      </c>
      <c r="I32" s="16">
        <v>10472700</v>
      </c>
      <c r="P32" s="11"/>
      <c r="Q32" s="11"/>
      <c r="R32" s="13"/>
      <c r="T32" s="11"/>
      <c r="U32" s="11"/>
      <c r="V32" s="11"/>
      <c r="W32" s="11"/>
      <c r="X32" s="11"/>
    </row>
    <row r="33" spans="8:24" x14ac:dyDescent="0.25">
      <c r="H33" t="s">
        <v>16</v>
      </c>
      <c r="I33" s="16">
        <v>628500</v>
      </c>
      <c r="P33" s="11"/>
      <c r="Q33" s="14"/>
      <c r="R33" s="14"/>
      <c r="T33" s="14"/>
      <c r="U33" s="14"/>
      <c r="V33" s="11"/>
      <c r="W33" s="11"/>
      <c r="X33" s="11"/>
    </row>
    <row r="34" spans="8:24" x14ac:dyDescent="0.25">
      <c r="H34" t="s">
        <v>17</v>
      </c>
      <c r="I34" s="16">
        <v>30000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I35" s="16">
        <f>SUM(I32:I34)</f>
        <v>11131200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P36" s="11"/>
      <c r="Q36" s="11"/>
      <c r="R36" s="12"/>
      <c r="T36" s="12"/>
      <c r="U36" s="12"/>
      <c r="V36" s="11"/>
      <c r="W36" s="11"/>
      <c r="X36" s="11"/>
    </row>
    <row r="37" spans="8:24" x14ac:dyDescent="0.25">
      <c r="P37" s="11"/>
      <c r="Q37" s="11"/>
      <c r="R37" s="11"/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8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8:24" x14ac:dyDescent="0.25">
      <c r="Q42" s="11"/>
      <c r="R42" s="11"/>
    </row>
    <row r="43" spans="8:24" x14ac:dyDescent="0.25">
      <c r="Q43" s="11"/>
      <c r="R43" s="11"/>
      <c r="T43" s="6"/>
    </row>
    <row r="44" spans="8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48" sqref="A4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2025-03-24T04:53:27Z</dcterms:modified>
</cp:coreProperties>
</file>