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CPC Kalyan\Sainath Dattatrey Thakare\"/>
    </mc:Choice>
  </mc:AlternateContent>
  <xr:revisionPtr revIDLastSave="0" documentId="13_ncr:1_{5F5DD923-AE81-4E8D-A53C-301ED28D42CD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R12" i="4" l="1"/>
  <c r="Q12" i="4"/>
  <c r="P24" i="4"/>
  <c r="P25" i="4"/>
  <c r="P26" i="4"/>
  <c r="P27" i="4"/>
  <c r="P28" i="4"/>
  <c r="P29" i="4"/>
  <c r="P30" i="4"/>
  <c r="P23" i="4"/>
  <c r="P31" i="4" s="1"/>
  <c r="H27" i="4" l="1"/>
  <c r="R11" i="4" l="1"/>
  <c r="R4" i="4"/>
  <c r="R3" i="4"/>
  <c r="I23" i="4" l="1"/>
  <c r="Q11" i="4"/>
  <c r="Q4" i="4"/>
  <c r="Q3" i="4"/>
  <c r="H19" i="4"/>
  <c r="H20" i="4" s="1"/>
  <c r="I17" i="4"/>
  <c r="P12" i="4" l="1"/>
  <c r="P11" i="4"/>
  <c r="P10" i="4"/>
  <c r="P9" i="4"/>
  <c r="P8" i="4"/>
  <c r="P7" i="4"/>
  <c r="P6" i="4"/>
  <c r="P5" i="4"/>
  <c r="P4" i="4"/>
  <c r="P3" i="4"/>
  <c r="P2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<sst xmlns="http://schemas.openxmlformats.org/spreadsheetml/2006/main" count="38" uniqueCount="30">
  <si>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</si>
  <si>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</si>
  <si>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</si>
  <si>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</si>
  <si>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</si>
  <si>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</si>
  <si>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</si>
  <si>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</si>
  <si>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</si>
  <si>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</si>
  <si>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</si>
  <si>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</si>
  <si>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</si>
  <si>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rera ca</t>
  </si>
  <si>
    <t>av</t>
  </si>
  <si>
    <t>sd</t>
  </si>
  <si>
    <t>rate on ca</t>
  </si>
  <si>
    <t>fmv</t>
  </si>
  <si>
    <t>shahapur</t>
  </si>
  <si>
    <t>vasind</t>
  </si>
  <si>
    <t>mv</t>
  </si>
  <si>
    <t>25.10.24</t>
  </si>
  <si>
    <t>10.10.24</t>
  </si>
  <si>
    <t>19.09.24</t>
  </si>
  <si>
    <t>Flat No. 605, 6th Floor, Morya Heights, Plot No. 1, 2 &amp; 3, Village - Vasind, Taluka - Shahapur, District - Thane</t>
  </si>
  <si>
    <t>agreemetn - 17.02.25</t>
  </si>
  <si>
    <t>rd</t>
  </si>
  <si>
    <t>mca</t>
  </si>
  <si>
    <t>LS - 31.50 lakhs</t>
  </si>
  <si>
    <t>26.12.24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</si>
</sst>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913921</xdr:colOff>
      <xdr:row>19</xdr:row>
      <xdr:rowOff>9525</xdr:rowOff>
    </xdr:from>
    <xdr:to>
      <xdr:col>29</xdr:col>
      <xdr:colOff>286957</xdr:colOff>
      <xdr:row>51</xdr:row>
      <xdr:rowOff>10583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C37C3FA-5B84-4E32-B50E-7C5F3A4B88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96071" y="4200525"/>
          <a:ext cx="6954936" cy="609705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18</xdr:col>
      <xdr:colOff>430131</xdr:colOff>
      <xdr:row>50</xdr:row>
      <xdr:rowOff>67950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C268417-111A-4423-9B19-740CEDBF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0793331" cy="9135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13</xdr:col>
      <xdr:colOff>291914</xdr:colOff>
      <xdr:row>58</xdr:row>
      <xdr:rowOff>47625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0B1617B-1505-48C5-8720-5E72939B45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5118" y="1143000"/>
          <a:ext cx="7553325" cy="99536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53</xdr:row>
      <xdr:rowOff>47625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903A856-9B41-4844-9825-729D341F24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99536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22</xdr:col>
      <xdr:colOff>125629</xdr:colOff>
      <xdr:row>48</xdr:row>
      <xdr:rowOff>77414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B60D2B0-CE43-4806-A56C-B391A61B39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927229" cy="86975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25</xdr:col>
      <xdr:colOff>516549</xdr:colOff>
      <xdr:row>56</xdr:row>
      <xdr:rowOff>163250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ED3BBA0-024C-4FD9-88F1-A55637E0D9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5756549" cy="9497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32</xdr:col>
      <xdr:colOff>78423</xdr:colOff>
      <xdr:row>47</xdr:row>
      <xdr:rowOff>106039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C48E36A-B3F5-4418-BB10-5283DD559D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5928023" cy="905953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27</xdr:col>
      <xdr:colOff>183212</xdr:colOff>
      <xdr:row>48</xdr:row>
      <xdr:rowOff>163197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AED97AB-C73B-41C1-ABE9-5D293C215C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6032812" cy="91166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24</xdr:col>
      <xdr:colOff>392536</xdr:colOff>
      <xdr:row>39</xdr:row>
      <xdr:rowOff>124853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FCDCF28-FA5B-4F9C-B86A-F04FD1DBB6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413336" cy="736385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525139</xdr:colOff>
      <xdr:row>37</xdr:row>
      <xdr:rowOff>134326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AC77D40-C83F-420E-9267-7C11184456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59539" cy="699232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49</xdr:row>
      <xdr:rowOff>180975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2F304A-09C4-45CA-877D-125D0C2CB5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93249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</xdr:row>
      <xdr:rowOff>0</xdr:rowOff>
    </xdr:from>
    <xdr:to>
      <xdr:col>13</xdr:col>
      <xdr:colOff>95250</xdr:colOff>
      <xdr:row>48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7DF57DF-E732-49BA-B52A-420128A037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571500"/>
          <a:ext cx="6800850" cy="87344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11</xdr:col>
      <xdr:colOff>95250</xdr:colOff>
      <xdr:row>49</xdr:row>
      <xdr:rowOff>180975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9079D15-1AF3-434D-8C59-9195032449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6800850" cy="93249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4"/>
  <sheetViews>
    <sheetView tabSelected="1" topLeftCell="B1" zoomScaleNormal="100" workbookViewId="0">
      <selection activeCell="E30" sqref="E3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8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474</v>
      </c>
      <c r="C2" s="4">
        <f>B2*1.2</f>
        <v>568.79999999999995</v>
      </c>
      <c r="D2" s="4">
        <f t="shared" ref="D2:D13" si="2">C2*1.2</f>
        <v>682.56</v>
      </c>
      <c r="E2" s="5">
        <f t="shared" ref="E2:E13" si="3">R2</f>
        <v>3000000</v>
      </c>
      <c r="F2" s="10">
        <f t="shared" ref="F2:F13" si="4">ROUND((E2/B2),0)</f>
        <v>6329</v>
      </c>
      <c r="G2" s="10">
        <f t="shared" ref="G2:G13" si="5">ROUND((E2/C2),0)</f>
        <v>5274</v>
      </c>
      <c r="H2" s="10">
        <f t="shared" ref="H2:H13" si="6">ROUND((E2/D2),0)</f>
        <v>4395</v>
      </c>
      <c r="I2" s="4" t="e">
        <f>#REF!</f>
        <v>#REF!</v>
      </c>
      <c r="J2" s="4" t="str">
        <f t="shared" ref="J2:J13" si="7">S2</f>
        <v>shahapur</v>
      </c>
      <c r="O2">
        <v>0</v>
      </c>
      <c r="P2">
        <f t="shared" ref="P2:P12" si="8">O2/1.2</f>
        <v>0</v>
      </c>
      <c r="Q2">
        <v>474</v>
      </c>
      <c r="R2" s="2">
        <v>3000000</v>
      </c>
      <c r="S2" s="8" t="s">
        <v>18</v>
      </c>
      <c r="T2" s="8"/>
    </row>
    <row r="3" spans="1:20" x14ac:dyDescent="0.25">
      <c r="A3" s="4">
        <f t="shared" si="0"/>
        <v>0</v>
      </c>
      <c r="B3" s="4">
        <f t="shared" si="1"/>
        <v>402.14303999999998</v>
      </c>
      <c r="C3" s="4">
        <f t="shared" ref="C3:C15" si="9">B3*1.2</f>
        <v>482.57164799999998</v>
      </c>
      <c r="D3" s="4">
        <f t="shared" si="2"/>
        <v>579.08597759999998</v>
      </c>
      <c r="E3" s="5">
        <f t="shared" si="3"/>
        <v>3017400</v>
      </c>
      <c r="F3" s="15">
        <f t="shared" si="4"/>
        <v>7503</v>
      </c>
      <c r="G3" s="10">
        <f t="shared" si="5"/>
        <v>6253</v>
      </c>
      <c r="H3" s="10">
        <f t="shared" si="6"/>
        <v>5211</v>
      </c>
      <c r="I3" s="4" t="e">
        <f>#REF!</f>
        <v>#REF!</v>
      </c>
      <c r="J3" s="4" t="str">
        <f t="shared" si="7"/>
        <v>25.10.24</v>
      </c>
      <c r="O3">
        <v>0</v>
      </c>
      <c r="P3">
        <f t="shared" si="8"/>
        <v>0</v>
      </c>
      <c r="Q3">
        <f>37.36*10.764</f>
        <v>402.14303999999998</v>
      </c>
      <c r="R3" s="2">
        <f>2820000+169200+28200</f>
        <v>3017400</v>
      </c>
      <c r="S3" s="8" t="s">
        <v>21</v>
      </c>
      <c r="T3" s="8"/>
    </row>
    <row r="4" spans="1:20" x14ac:dyDescent="0.25">
      <c r="A4" s="4">
        <f t="shared" si="0"/>
        <v>0</v>
      </c>
      <c r="B4" s="4">
        <f t="shared" si="1"/>
        <v>402.14303999999998</v>
      </c>
      <c r="C4" s="4">
        <f t="shared" si="9"/>
        <v>482.57164799999998</v>
      </c>
      <c r="D4" s="4">
        <f t="shared" si="2"/>
        <v>579.08597759999998</v>
      </c>
      <c r="E4" s="16">
        <f t="shared" si="3"/>
        <v>2971470</v>
      </c>
      <c r="F4" s="15">
        <f t="shared" si="4"/>
        <v>7389</v>
      </c>
      <c r="G4" s="10">
        <f t="shared" si="5"/>
        <v>6158</v>
      </c>
      <c r="H4" s="10">
        <f t="shared" si="6"/>
        <v>5131</v>
      </c>
      <c r="I4" s="10" t="e">
        <f>#REF!</f>
        <v>#REF!</v>
      </c>
      <c r="J4" s="10" t="str">
        <f t="shared" si="7"/>
        <v>10.10.24</v>
      </c>
      <c r="O4">
        <v>0</v>
      </c>
      <c r="P4">
        <f t="shared" si="8"/>
        <v>0</v>
      </c>
      <c r="Q4">
        <f>37.36*10.764</f>
        <v>402.14303999999998</v>
      </c>
      <c r="R4" s="2">
        <f>2777000+166700+27770</f>
        <v>2971470</v>
      </c>
      <c r="S4" s="8" t="s">
        <v>22</v>
      </c>
      <c r="T4" s="8"/>
    </row>
    <row r="5" spans="1:20" x14ac:dyDescent="0.25">
      <c r="A5" s="4">
        <f t="shared" si="0"/>
        <v>0</v>
      </c>
      <c r="B5" s="4">
        <f t="shared" si="1"/>
        <v>838</v>
      </c>
      <c r="C5" s="4">
        <f t="shared" si="9"/>
        <v>1005.5999999999999</v>
      </c>
      <c r="D5" s="4">
        <f t="shared" si="2"/>
        <v>1206.7199999999998</v>
      </c>
      <c r="E5" s="16">
        <f t="shared" si="3"/>
        <v>4700000</v>
      </c>
      <c r="F5" s="10">
        <f t="shared" si="4"/>
        <v>5609</v>
      </c>
      <c r="G5" s="10">
        <f t="shared" si="5"/>
        <v>4674</v>
      </c>
      <c r="H5" s="10">
        <f t="shared" si="6"/>
        <v>3895</v>
      </c>
      <c r="I5" s="10" t="e">
        <f>#REF!</f>
        <v>#REF!</v>
      </c>
      <c r="J5" s="10" t="str">
        <f t="shared" si="7"/>
        <v>vasind</v>
      </c>
      <c r="O5">
        <v>0</v>
      </c>
      <c r="P5">
        <f t="shared" si="8"/>
        <v>0</v>
      </c>
      <c r="Q5">
        <v>838</v>
      </c>
      <c r="R5" s="2">
        <v>4700000</v>
      </c>
      <c r="S5" s="8" t="s">
        <v>19</v>
      </c>
      <c r="T5" s="8"/>
    </row>
    <row r="6" spans="1:20" x14ac:dyDescent="0.25">
      <c r="A6" s="4">
        <f t="shared" si="0"/>
        <v>0</v>
      </c>
      <c r="B6" s="4">
        <f t="shared" si="1"/>
        <v>720</v>
      </c>
      <c r="C6" s="4">
        <f t="shared" si="9"/>
        <v>864</v>
      </c>
      <c r="D6" s="4">
        <f t="shared" si="2"/>
        <v>1036.8</v>
      </c>
      <c r="E6" s="16">
        <f t="shared" si="3"/>
        <v>3700000</v>
      </c>
      <c r="F6" s="10">
        <f t="shared" si="4"/>
        <v>5139</v>
      </c>
      <c r="G6" s="10">
        <f t="shared" si="5"/>
        <v>4282</v>
      </c>
      <c r="H6" s="10">
        <f t="shared" si="6"/>
        <v>3569</v>
      </c>
      <c r="I6" s="10" t="e">
        <f>#REF!</f>
        <v>#REF!</v>
      </c>
      <c r="J6" s="10" t="str">
        <f t="shared" si="7"/>
        <v>vasind</v>
      </c>
      <c r="O6">
        <v>0</v>
      </c>
      <c r="P6">
        <f t="shared" si="8"/>
        <v>0</v>
      </c>
      <c r="Q6">
        <v>720</v>
      </c>
      <c r="R6" s="2">
        <v>3700000</v>
      </c>
      <c r="S6" s="8" t="s">
        <v>19</v>
      </c>
      <c r="T6" s="8"/>
    </row>
    <row r="7" spans="1:20" x14ac:dyDescent="0.25">
      <c r="A7" s="4">
        <f t="shared" si="0"/>
        <v>0</v>
      </c>
      <c r="B7" s="4">
        <f t="shared" si="1"/>
        <v>589</v>
      </c>
      <c r="C7" s="4">
        <f t="shared" si="9"/>
        <v>706.8</v>
      </c>
      <c r="D7" s="4">
        <f t="shared" si="2"/>
        <v>848.16</v>
      </c>
      <c r="E7" s="16">
        <f t="shared" si="3"/>
        <v>3500000</v>
      </c>
      <c r="F7" s="10">
        <f t="shared" si="4"/>
        <v>5942</v>
      </c>
      <c r="G7" s="10">
        <f t="shared" si="5"/>
        <v>4952</v>
      </c>
      <c r="H7" s="10">
        <f t="shared" si="6"/>
        <v>4127</v>
      </c>
      <c r="I7" s="10" t="e">
        <f>#REF!</f>
        <v>#REF!</v>
      </c>
      <c r="J7" s="10" t="str">
        <f t="shared" si="7"/>
        <v>vasind</v>
      </c>
      <c r="O7">
        <v>0</v>
      </c>
      <c r="P7">
        <f t="shared" si="8"/>
        <v>0</v>
      </c>
      <c r="Q7">
        <v>589</v>
      </c>
      <c r="R7" s="2">
        <v>3500000</v>
      </c>
      <c r="S7" s="8" t="s">
        <v>19</v>
      </c>
      <c r="T7" s="8"/>
    </row>
    <row r="8" spans="1:20" x14ac:dyDescent="0.25">
      <c r="A8" s="4">
        <f t="shared" si="0"/>
        <v>0</v>
      </c>
      <c r="B8" s="4">
        <f t="shared" si="1"/>
        <v>450</v>
      </c>
      <c r="C8" s="4">
        <f t="shared" si="9"/>
        <v>540</v>
      </c>
      <c r="D8" s="4">
        <f t="shared" si="2"/>
        <v>648</v>
      </c>
      <c r="E8" s="16">
        <f t="shared" si="3"/>
        <v>2500000</v>
      </c>
      <c r="F8" s="10">
        <f t="shared" si="4"/>
        <v>5556</v>
      </c>
      <c r="G8" s="10">
        <f t="shared" si="5"/>
        <v>4630</v>
      </c>
      <c r="H8" s="10">
        <f t="shared" si="6"/>
        <v>3858</v>
      </c>
      <c r="I8" s="10" t="e">
        <f>#REF!</f>
        <v>#REF!</v>
      </c>
      <c r="J8" s="10" t="str">
        <f t="shared" si="7"/>
        <v>vasind</v>
      </c>
      <c r="O8">
        <v>0</v>
      </c>
      <c r="P8">
        <f t="shared" si="8"/>
        <v>0</v>
      </c>
      <c r="Q8">
        <v>450</v>
      </c>
      <c r="R8" s="2">
        <v>2500000</v>
      </c>
      <c r="S8" s="8" t="s">
        <v>19</v>
      </c>
      <c r="T8" s="8"/>
    </row>
    <row r="9" spans="1:20" x14ac:dyDescent="0.25">
      <c r="A9" s="4">
        <f t="shared" si="0"/>
        <v>0</v>
      </c>
      <c r="B9" s="4">
        <f t="shared" si="1"/>
        <v>650</v>
      </c>
      <c r="C9" s="4">
        <f t="shared" si="9"/>
        <v>780</v>
      </c>
      <c r="D9" s="4">
        <f t="shared" si="2"/>
        <v>936</v>
      </c>
      <c r="E9" s="16">
        <f t="shared" si="3"/>
        <v>4500000</v>
      </c>
      <c r="F9" s="10">
        <f t="shared" si="4"/>
        <v>6923</v>
      </c>
      <c r="G9" s="10">
        <f t="shared" si="5"/>
        <v>5769</v>
      </c>
      <c r="H9" s="10">
        <f t="shared" si="6"/>
        <v>4808</v>
      </c>
      <c r="I9" s="10" t="e">
        <f>#REF!</f>
        <v>#REF!</v>
      </c>
      <c r="J9" s="10" t="str">
        <f t="shared" si="7"/>
        <v>shahapur</v>
      </c>
      <c r="O9">
        <v>0</v>
      </c>
      <c r="P9">
        <f t="shared" si="8"/>
        <v>0</v>
      </c>
      <c r="Q9">
        <v>650</v>
      </c>
      <c r="R9" s="2">
        <v>4500000</v>
      </c>
      <c r="S9" s="8" t="s">
        <v>18</v>
      </c>
      <c r="T9" s="8"/>
    </row>
    <row r="10" spans="1:20" x14ac:dyDescent="0.25">
      <c r="A10" s="4">
        <f t="shared" si="0"/>
        <v>0</v>
      </c>
      <c r="B10" s="4">
        <f t="shared" si="1"/>
        <v>780</v>
      </c>
      <c r="C10" s="4">
        <f t="shared" si="9"/>
        <v>936</v>
      </c>
      <c r="D10" s="4">
        <f t="shared" si="2"/>
        <v>1123.2</v>
      </c>
      <c r="E10" s="16">
        <f t="shared" si="3"/>
        <v>7000000</v>
      </c>
      <c r="F10" s="15">
        <f t="shared" si="4"/>
        <v>8974</v>
      </c>
      <c r="G10" s="10">
        <f t="shared" si="5"/>
        <v>7479</v>
      </c>
      <c r="H10" s="10">
        <f t="shared" si="6"/>
        <v>6232</v>
      </c>
      <c r="I10" s="10" t="e">
        <f>#REF!</f>
        <v>#REF!</v>
      </c>
      <c r="J10" s="10" t="str">
        <f t="shared" si="7"/>
        <v>shahapur</v>
      </c>
      <c r="O10">
        <v>0</v>
      </c>
      <c r="P10">
        <f t="shared" si="8"/>
        <v>0</v>
      </c>
      <c r="Q10">
        <v>780</v>
      </c>
      <c r="R10" s="2">
        <v>7000000</v>
      </c>
      <c r="S10" s="8" t="s">
        <v>18</v>
      </c>
      <c r="T10" s="8"/>
    </row>
    <row r="11" spans="1:20" x14ac:dyDescent="0.25">
      <c r="A11" s="4">
        <f t="shared" si="0"/>
        <v>0</v>
      </c>
      <c r="B11" s="4">
        <f t="shared" si="1"/>
        <v>402.14303999999998</v>
      </c>
      <c r="C11" s="4">
        <f t="shared" si="9"/>
        <v>482.57164799999998</v>
      </c>
      <c r="D11" s="4">
        <f t="shared" si="2"/>
        <v>579.08597759999998</v>
      </c>
      <c r="E11" s="16">
        <f t="shared" si="3"/>
        <v>3062390</v>
      </c>
      <c r="F11" s="15">
        <f t="shared" si="4"/>
        <v>7615</v>
      </c>
      <c r="G11" s="10">
        <f t="shared" si="5"/>
        <v>6346</v>
      </c>
      <c r="H11" s="10">
        <f t="shared" si="6"/>
        <v>5288</v>
      </c>
      <c r="I11" s="10" t="e">
        <f>#REF!</f>
        <v>#REF!</v>
      </c>
      <c r="J11" s="10" t="str">
        <f t="shared" si="7"/>
        <v>19.09.24</v>
      </c>
      <c r="O11">
        <v>0</v>
      </c>
      <c r="P11">
        <f t="shared" si="8"/>
        <v>0</v>
      </c>
      <c r="Q11">
        <f>37.36*10.764</f>
        <v>402.14303999999998</v>
      </c>
      <c r="R11" s="2">
        <f>2889000+144500+28890</f>
        <v>3062390</v>
      </c>
      <c r="S11" s="8" t="s">
        <v>23</v>
      </c>
      <c r="T11" s="8"/>
    </row>
    <row r="12" spans="1:20" x14ac:dyDescent="0.25">
      <c r="A12" s="4">
        <f t="shared" si="0"/>
        <v>0</v>
      </c>
      <c r="B12" s="4">
        <f t="shared" si="1"/>
        <v>616.56191999999999</v>
      </c>
      <c r="C12" s="4">
        <f t="shared" si="9"/>
        <v>739.87430399999994</v>
      </c>
      <c r="D12" s="4">
        <f t="shared" si="2"/>
        <v>887.84916479999993</v>
      </c>
      <c r="E12" s="16">
        <f t="shared" si="3"/>
        <v>4376000</v>
      </c>
      <c r="F12" s="10">
        <f t="shared" si="4"/>
        <v>7097</v>
      </c>
      <c r="G12" s="10">
        <f t="shared" si="5"/>
        <v>5915</v>
      </c>
      <c r="H12" s="10">
        <f t="shared" si="6"/>
        <v>4929</v>
      </c>
      <c r="I12" s="10" t="e">
        <f>#REF!</f>
        <v>#REF!</v>
      </c>
      <c r="J12" s="10" t="str">
        <f t="shared" si="7"/>
        <v>26.12.24</v>
      </c>
      <c r="O12">
        <v>0</v>
      </c>
      <c r="P12">
        <f t="shared" si="8"/>
        <v>0</v>
      </c>
      <c r="Q12">
        <f>57.28*10.764</f>
        <v>616.56191999999999</v>
      </c>
      <c r="R12" s="2">
        <f>4100000+246000+30000</f>
        <v>4376000</v>
      </c>
      <c r="S12" s="8" t="s">
        <v>29</v>
      </c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6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10" t="e">
        <f>#REF!</f>
        <v>#REF!</v>
      </c>
      <c r="J13" s="10">
        <f t="shared" si="7"/>
        <v>0</v>
      </c>
      <c r="O13">
        <v>0</v>
      </c>
      <c r="P13">
        <f t="shared" ref="P13" si="10">O13/1.2</f>
        <v>0</v>
      </c>
      <c r="Q13">
        <f t="shared" ref="Q13" si="11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2">C14*1.2</f>
        <v>0</v>
      </c>
      <c r="E14" s="16">
        <f t="shared" ref="E14:E15" si="13">R14</f>
        <v>0</v>
      </c>
      <c r="F14" s="10" t="e">
        <f t="shared" ref="F14:F15" si="14">ROUND((E14/B14),0)</f>
        <v>#DIV/0!</v>
      </c>
      <c r="G14" s="10" t="e">
        <f t="shared" ref="G14:G15" si="15">ROUND((E14/C14),0)</f>
        <v>#DIV/0!</v>
      </c>
      <c r="H14" s="10" t="e">
        <f t="shared" ref="H14:H15" si="16">ROUND((E14/D14),0)</f>
        <v>#DIV/0!</v>
      </c>
      <c r="I14" s="10" t="e">
        <f>#REF!</f>
        <v>#REF!</v>
      </c>
      <c r="J14" s="10">
        <f t="shared" ref="J14:J15" si="17">S14</f>
        <v>0</v>
      </c>
      <c r="O14">
        <v>0</v>
      </c>
      <c r="P14">
        <f t="shared" ref="P14:P15" si="18">O14/1.2</f>
        <v>0</v>
      </c>
      <c r="Q14">
        <f t="shared" ref="Q14:Q15" si="19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2"/>
        <v>0</v>
      </c>
      <c r="E15" s="16">
        <f t="shared" si="13"/>
        <v>0</v>
      </c>
      <c r="F15" s="10" t="e">
        <f t="shared" si="14"/>
        <v>#DIV/0!</v>
      </c>
      <c r="G15" s="10" t="e">
        <f t="shared" si="15"/>
        <v>#DIV/0!</v>
      </c>
      <c r="H15" s="10" t="e">
        <f t="shared" si="16"/>
        <v>#DIV/0!</v>
      </c>
      <c r="I15" s="10" t="e">
        <f>#REF!</f>
        <v>#REF!</v>
      </c>
      <c r="J15" s="10">
        <f t="shared" si="17"/>
        <v>0</v>
      </c>
      <c r="O15">
        <v>0</v>
      </c>
      <c r="P15">
        <f t="shared" si="18"/>
        <v>0</v>
      </c>
      <c r="Q15">
        <f t="shared" si="19"/>
        <v>0</v>
      </c>
      <c r="R15" s="2">
        <v>0</v>
      </c>
      <c r="S15" s="8"/>
      <c r="T15" s="8"/>
    </row>
    <row r="16" spans="1:20" x14ac:dyDescent="0.25">
      <c r="E16" s="8"/>
      <c r="F16" s="8"/>
      <c r="G16" s="8" t="s">
        <v>24</v>
      </c>
      <c r="H16" s="8"/>
      <c r="I16" s="8"/>
      <c r="J16" s="8"/>
    </row>
    <row r="17" spans="5:24" x14ac:dyDescent="0.25">
      <c r="E17" s="8"/>
      <c r="F17" s="8"/>
      <c r="G17" t="s">
        <v>13</v>
      </c>
      <c r="H17">
        <v>402</v>
      </c>
      <c r="I17">
        <f>57.28*10.764</f>
        <v>616.56191999999999</v>
      </c>
    </row>
    <row r="18" spans="5:24" x14ac:dyDescent="0.25">
      <c r="G18" t="s">
        <v>16</v>
      </c>
      <c r="H18">
        <v>8000</v>
      </c>
    </row>
    <row r="19" spans="5:24" x14ac:dyDescent="0.25">
      <c r="G19" t="s">
        <v>17</v>
      </c>
      <c r="H19">
        <f>H18*H17</f>
        <v>3216000</v>
      </c>
    </row>
    <row r="20" spans="5:24" x14ac:dyDescent="0.25">
      <c r="G20" s="6"/>
      <c r="H20" s="6">
        <f>H19*98%</f>
        <v>3151680</v>
      </c>
    </row>
    <row r="22" spans="5:24" x14ac:dyDescent="0.25">
      <c r="G22" s="17"/>
      <c r="H22" s="17"/>
      <c r="J22" t="s">
        <v>27</v>
      </c>
      <c r="P22" s="11"/>
      <c r="Q22" s="11"/>
      <c r="R22" s="13"/>
      <c r="T22" s="11"/>
      <c r="U22" s="11"/>
      <c r="V22" s="11"/>
      <c r="W22" s="11"/>
      <c r="X22" s="11"/>
    </row>
    <row r="23" spans="5:24" x14ac:dyDescent="0.25">
      <c r="G23" s="17" t="s">
        <v>25</v>
      </c>
      <c r="H23" s="17"/>
      <c r="I23">
        <f>H23/617</f>
        <v>0</v>
      </c>
      <c r="N23">
        <v>9.0399999999999991</v>
      </c>
      <c r="O23">
        <v>14.68</v>
      </c>
      <c r="P23">
        <f>O23*N23</f>
        <v>132.70719999999997</v>
      </c>
      <c r="R23">
        <v>14.68</v>
      </c>
      <c r="T23" s="14"/>
      <c r="U23" s="14"/>
      <c r="V23" s="11"/>
      <c r="W23" s="11"/>
      <c r="X23" s="11"/>
    </row>
    <row r="24" spans="5:24" x14ac:dyDescent="0.25">
      <c r="G24" s="17" t="s">
        <v>14</v>
      </c>
      <c r="H24" s="17">
        <v>2950000</v>
      </c>
      <c r="N24">
        <v>8.7899999999999991</v>
      </c>
      <c r="O24">
        <v>3.02</v>
      </c>
      <c r="P24">
        <f t="shared" ref="P24:P30" si="20">O24*N24</f>
        <v>26.545799999999996</v>
      </c>
      <c r="Q24" s="11"/>
      <c r="R24" s="11"/>
      <c r="T24" s="11"/>
      <c r="U24" s="11"/>
      <c r="V24" s="11"/>
      <c r="W24" s="11"/>
      <c r="X24" s="11"/>
    </row>
    <row r="25" spans="5:24" x14ac:dyDescent="0.25">
      <c r="G25" s="17" t="s">
        <v>15</v>
      </c>
      <c r="H25" s="17">
        <v>177000</v>
      </c>
      <c r="N25">
        <v>6.99</v>
      </c>
      <c r="O25">
        <v>8.18</v>
      </c>
      <c r="P25">
        <f t="shared" si="20"/>
        <v>57.178199999999997</v>
      </c>
      <c r="Q25" s="11"/>
      <c r="R25" s="11"/>
      <c r="T25" s="11"/>
      <c r="U25" s="11"/>
      <c r="V25" s="11"/>
      <c r="W25" s="11"/>
      <c r="X25" s="11"/>
    </row>
    <row r="26" spans="5:24" x14ac:dyDescent="0.25">
      <c r="G26" s="17" t="s">
        <v>26</v>
      </c>
      <c r="H26" s="17">
        <v>30000</v>
      </c>
      <c r="N26">
        <v>2.19</v>
      </c>
      <c r="O26">
        <v>16.399999999999999</v>
      </c>
      <c r="P26">
        <f t="shared" si="20"/>
        <v>35.915999999999997</v>
      </c>
      <c r="Q26" s="11"/>
      <c r="R26" s="12"/>
      <c r="T26" s="12"/>
      <c r="U26" s="12"/>
      <c r="V26" s="11"/>
      <c r="W26" s="11"/>
      <c r="X26" s="11"/>
    </row>
    <row r="27" spans="5:24" x14ac:dyDescent="0.25">
      <c r="G27" s="17"/>
      <c r="H27" s="17">
        <f>SUM(H24:H26)</f>
        <v>3157000</v>
      </c>
      <c r="N27">
        <v>11.65</v>
      </c>
      <c r="O27">
        <v>8.8800000000000008</v>
      </c>
      <c r="P27">
        <f t="shared" si="20"/>
        <v>103.45200000000001</v>
      </c>
      <c r="Q27" s="11"/>
      <c r="R27" s="11"/>
      <c r="T27" s="11"/>
      <c r="U27" s="11"/>
      <c r="V27" s="11"/>
      <c r="W27" s="11"/>
      <c r="X27" s="11"/>
    </row>
    <row r="28" spans="5:24" x14ac:dyDescent="0.25">
      <c r="G28" t="s">
        <v>20</v>
      </c>
      <c r="N28">
        <v>6.64</v>
      </c>
      <c r="O28">
        <v>3.71</v>
      </c>
      <c r="P28">
        <f t="shared" si="20"/>
        <v>24.634399999999999</v>
      </c>
      <c r="Q28" s="11"/>
      <c r="R28" s="11"/>
      <c r="T28" s="11"/>
      <c r="U28" s="11"/>
      <c r="V28" s="11"/>
      <c r="W28" s="11"/>
      <c r="X28" s="11"/>
    </row>
    <row r="29" spans="5:24" x14ac:dyDescent="0.25">
      <c r="I29" t="s">
        <v>28</v>
      </c>
      <c r="N29">
        <v>6.68</v>
      </c>
      <c r="O29">
        <v>3.75</v>
      </c>
      <c r="P29">
        <f t="shared" si="20"/>
        <v>25.049999999999997</v>
      </c>
      <c r="Q29" s="11"/>
      <c r="R29" s="11"/>
      <c r="T29" s="11"/>
      <c r="U29" s="11"/>
      <c r="V29" s="11"/>
      <c r="W29" s="11"/>
      <c r="X29" s="11"/>
    </row>
    <row r="30" spans="5:24" x14ac:dyDescent="0.25">
      <c r="N30">
        <v>7.75</v>
      </c>
      <c r="O30">
        <v>2.92</v>
      </c>
      <c r="P30">
        <f t="shared" si="20"/>
        <v>22.63</v>
      </c>
      <c r="Q30" s="11"/>
      <c r="R30" s="11"/>
      <c r="S30" s="6"/>
      <c r="T30" s="11"/>
      <c r="U30" s="11"/>
      <c r="V30" s="11"/>
      <c r="W30" s="11"/>
      <c r="X30" s="11"/>
    </row>
    <row r="31" spans="5:24" x14ac:dyDescent="0.25">
      <c r="P31" s="11">
        <f>SUM(P23:P30)</f>
        <v>428.11359999999996</v>
      </c>
      <c r="Q31" s="11"/>
      <c r="R31" s="11"/>
      <c r="S31" s="6"/>
      <c r="T31" s="11"/>
      <c r="U31" s="11"/>
      <c r="V31" s="11"/>
      <c r="W31" s="11"/>
      <c r="X31" s="11"/>
    </row>
    <row r="32" spans="5:24" x14ac:dyDescent="0.25">
      <c r="Q32" s="11"/>
      <c r="R32" s="11"/>
    </row>
    <row r="33" spans="16:20" x14ac:dyDescent="0.25">
      <c r="Q33" s="11"/>
      <c r="R33" s="11"/>
      <c r="T33" s="6"/>
    </row>
    <row r="34" spans="16:20" x14ac:dyDescent="0.25">
      <c r="P34" s="11"/>
      <c r="Q34" s="11"/>
      <c r="R34" s="11"/>
      <c r="S34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8" zoomScale="85" zoomScaleNormal="85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10"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0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U29" sqref="U2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topLeftCell="A10"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C4" sqref="C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2025-02-24T07:07:33Z</dcterms:modified>
</cp:coreProperties>
</file>