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Amit Kumar H mishra\"/>
    </mc:Choice>
  </mc:AlternateContent>
  <xr:revisionPtr revIDLastSave="0" documentId="13_ncr:1_{0B92F1B7-21CB-4279-8D47-59F1F30C765D}" xr6:coauthVersionLast="36" xr6:coauthVersionMax="47" xr10:uidLastSave="{00000000-0000-0000-0000-000000000000}"/>
  <bookViews>
    <workbookView xWindow="0" yWindow="0" windowWidth="28800" windowHeight="12105" tabRatio="932" xr2:uid="{00000000-000D-0000-FFFF-FFFF00000000}"/>
  </bookViews>
  <sheets>
    <sheet name="22-23" sheetId="4" r:id="rId1"/>
    <sheet name="Sheet17" sheetId="32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6" r:id="rId13"/>
    <sheet name="Sheet12" sheetId="27" r:id="rId14"/>
    <sheet name="Sheet13" sheetId="28" r:id="rId15"/>
    <sheet name="Sheet14" sheetId="29" r:id="rId16"/>
    <sheet name="Sheet15" sheetId="30" r:id="rId17"/>
    <sheet name="Sheet16" sheetId="31" r:id="rId18"/>
  </sheets>
  <calcPr calcId="191029"/>
</workbook>
</file>

<file path=xl/calcChain.xml><?xml version="1.0" encoding="utf-8"?>
<calcChain xmlns="http://schemas.openxmlformats.org/spreadsheetml/2006/main">
  <c r="Q32" i="4" l="1"/>
  <c r="V15" i="4"/>
  <c r="V14" i="4"/>
  <c r="Q14" i="4"/>
  <c r="Q31" i="4"/>
  <c r="D30" i="4" l="1"/>
  <c r="V13" i="4"/>
  <c r="W13" i="4" s="1"/>
  <c r="W12" i="4"/>
  <c r="W14" i="4"/>
  <c r="W15" i="4"/>
  <c r="W16" i="4"/>
  <c r="W17" i="4"/>
  <c r="V12" i="4"/>
  <c r="R12" i="4"/>
  <c r="Q12" i="4"/>
  <c r="W11" i="4"/>
  <c r="R11" i="4"/>
  <c r="V11" i="4"/>
  <c r="P3" i="4"/>
  <c r="P7" i="4"/>
  <c r="P6" i="4"/>
  <c r="P5" i="4"/>
  <c r="P4" i="4"/>
  <c r="P2" i="4"/>
  <c r="I29" i="4"/>
  <c r="G31" i="4" l="1"/>
  <c r="G33" i="4" s="1"/>
  <c r="G34" i="4" s="1"/>
  <c r="G35" i="4" l="1"/>
  <c r="B3" i="4"/>
  <c r="C3" i="4" s="1"/>
  <c r="D3" i="4" s="1"/>
  <c r="B6" i="4"/>
  <c r="C6" i="4" s="1"/>
  <c r="B7" i="4"/>
  <c r="C7" i="4" s="1"/>
  <c r="D7" i="4" s="1"/>
  <c r="P8" i="4"/>
  <c r="P9" i="4"/>
  <c r="B9" i="4" s="1"/>
  <c r="C9" i="4" s="1"/>
  <c r="D9" i="4" s="1"/>
  <c r="P10" i="4"/>
  <c r="B10" i="4"/>
  <c r="C10" i="4" s="1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Q20" i="4"/>
  <c r="P20" i="4"/>
  <c r="J20" i="4"/>
  <c r="I20" i="4"/>
  <c r="E20" i="4"/>
  <c r="B20" i="4"/>
  <c r="C20" i="4" s="1"/>
  <c r="D20" i="4" s="1"/>
  <c r="P16" i="4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H14" i="4" s="1"/>
  <c r="G14" i="4"/>
  <c r="F4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B5" i="4"/>
  <c r="H20" i="4"/>
  <c r="F20" i="4"/>
  <c r="G20" i="4"/>
  <c r="F16" i="4"/>
  <c r="G16" i="4"/>
  <c r="C5" i="4" l="1"/>
  <c r="F5" i="4"/>
  <c r="D5" i="4" l="1"/>
  <c r="H5" i="4" s="1"/>
  <c r="G5" i="4"/>
  <c r="P21" i="4" l="1"/>
  <c r="Q21" i="4" s="1"/>
  <c r="J21" i="4"/>
  <c r="I21" i="4"/>
  <c r="E21" i="4"/>
  <c r="P19" i="4"/>
  <c r="Q19" i="4" s="1"/>
  <c r="J19" i="4"/>
  <c r="I19" i="4"/>
  <c r="E19" i="4"/>
  <c r="P18" i="4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 l="1"/>
  <c r="H17" i="4" s="1"/>
</calcChain>
</file>

<file path=xl/sharedStrings.xml><?xml version="1.0" encoding="utf-8"?>
<sst xmlns="http://schemas.openxmlformats.org/spreadsheetml/2006/main" count="36" uniqueCount="33">
  <si>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</si>
  <si>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</si>
  <si>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</si>
  <si>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</si>
  <si>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</si>
  <si>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</si>
  <si>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</si>
  <si>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</si>
  <si>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</si>
  <si>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</si>
  <si>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</si>
  <si>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</si>
  <si>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</si>
  <si>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</si>
  <si>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DV</t>
  </si>
  <si>
    <t>ABUA</t>
  </si>
  <si>
    <t>Rate</t>
  </si>
  <si>
    <t>FMV</t>
  </si>
  <si>
    <t>ACA</t>
  </si>
  <si>
    <t xml:space="preserve">Draft Agreement </t>
  </si>
  <si>
    <t>f, no. 1808, 18th floor, Dwing, Bldg. no.2, regent hill d wing chsl, hirandani gardens, powai</t>
  </si>
  <si>
    <t xml:space="preserve"> </t>
  </si>
  <si>
    <t>10.02.25</t>
  </si>
  <si>
    <t>30.01.25</t>
  </si>
  <si>
    <t>23.01.25</t>
  </si>
  <si>
    <t>parking</t>
  </si>
  <si>
    <t>vankar</t>
  </si>
  <si>
    <t>ca</t>
  </si>
  <si>
    <t>rate</t>
  </si>
  <si>
    <t>02.12.24</t>
  </si>
  <si>
    <t>29.11.24</t>
  </si>
  <si>
    <t>oc - 2022</t>
  </si>
  <si>
    <t>incl parking'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</si>
</sst>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43" fontId="0" fillId="0" borderId="1" xfId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1" xfId="1" applyFont="1" applyBorder="1"/>
    <xf numFmtId="0" fontId="1" fillId="2" borderId="0" xfId="0" applyFont="1" applyFill="1"/>
    <xf numFmtId="0" fontId="1" fillId="3" borderId="0" xfId="0" applyFont="1" applyFill="1"/>
    <xf numFmtId="4" fontId="0" fillId="4" borderId="0" xfId="0" applyNumberFormat="1" applyFill="1"/>
    <xf numFmtId="43" fontId="2" fillId="4" borderId="1" xfId="1" applyFont="1" applyFill="1" applyBorder="1"/>
    <xf numFmtId="0" fontId="1" fillId="4" borderId="0" xfId="0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75722E-CC37-405C-804F-6093D7B2D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8668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34BB95-DD2B-476D-BAE8-9A9BE2B4B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6499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13</xdr:col>
      <xdr:colOff>95250</xdr:colOff>
      <xdr:row>44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558E19-7B7D-4914-910B-0C7C5008A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800850" cy="8191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1A355E-2495-4BFB-AE51-677065E0F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00850" cy="86677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16A583-1F58-4D33-9B94-1CC361F60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00850" cy="86677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9CA22A-868D-4D05-8388-29C19B6EB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00850" cy="86677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43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7F3256-39A9-4DB0-8B89-D0549ECC3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00850" cy="8191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572771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991B76-877F-4DC0-8F91-9BF17071D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07171" cy="86308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8804FE-654E-4D5E-860B-32FF83B31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114300</xdr:rowOff>
    </xdr:from>
    <xdr:to>
      <xdr:col>15</xdr:col>
      <xdr:colOff>372718</xdr:colOff>
      <xdr:row>50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A2A87A-3A1C-4B43-AFA2-F27C1A464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0"/>
          <a:ext cx="8907118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45</xdr:row>
      <xdr:rowOff>67881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805D3E-C9BF-4E7B-A2C0-7BEB63CE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229823</xdr:colOff>
      <xdr:row>45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CC8EAC-0A3A-41AC-A2A0-D25F60F9F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64223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48</xdr:row>
      <xdr:rowOff>48835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825EB4-321D-46BC-B775-9514FF5B8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45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D52C49-9CA9-4B7E-A63F-CDC621307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125033</xdr:colOff>
      <xdr:row>48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C0D530-25F6-4476-8E09-4F1FE92EB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659433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ECE271-B3A3-4B60-AD86-082D3118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649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344139</xdr:colOff>
      <xdr:row>47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362000-3E85-48A7-AAB3-BF1C386AD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78539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2"/>
  <sheetViews>
    <sheetView tabSelected="1" topLeftCell="A2" workbookViewId="0">
      <selection activeCell="J29" sqref="J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4.570312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  <col min="22" max="22" width="13.57031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3" x14ac:dyDescent="0.25">
      <c r="A2" s="4">
        <v>1</v>
      </c>
      <c r="B2" s="4">
        <f t="shared" ref="B2:B16" si="0">Q2</f>
        <v>432</v>
      </c>
      <c r="C2" s="4">
        <f t="shared" ref="C2:C16" si="1">B2*1.2</f>
        <v>518.4</v>
      </c>
      <c r="D2" s="4">
        <f t="shared" ref="D2:D16" si="2">C2*1.2</f>
        <v>622.07999999999993</v>
      </c>
      <c r="E2" s="5">
        <f t="shared" ref="E2:E16" si="3">R2</f>
        <v>15600000</v>
      </c>
      <c r="F2" s="16">
        <f t="shared" ref="F2:F15" si="4">ROUND((E2/B2),0)</f>
        <v>36111</v>
      </c>
      <c r="G2" s="16">
        <f t="shared" ref="G2:G15" si="5">ROUND((E2/C2),0)</f>
        <v>30093</v>
      </c>
      <c r="H2" s="16">
        <f t="shared" ref="H2:H15" si="6">ROUND((E2/D2),0)</f>
        <v>25077</v>
      </c>
      <c r="I2" s="16">
        <f t="shared" ref="I2:I15" si="7">T2</f>
        <v>0</v>
      </c>
      <c r="J2" s="4">
        <f t="shared" ref="J2:J15" si="8">U2</f>
        <v>0</v>
      </c>
      <c r="O2">
        <v>0</v>
      </c>
      <c r="P2">
        <f t="shared" ref="P2:P7" si="9">O2/1.2</f>
        <v>0</v>
      </c>
      <c r="Q2">
        <v>432</v>
      </c>
      <c r="R2" s="2">
        <v>15600000</v>
      </c>
      <c r="S2" s="2"/>
    </row>
    <row r="3" spans="1:23" x14ac:dyDescent="0.25">
      <c r="A3" s="4">
        <v>2</v>
      </c>
      <c r="B3" s="4">
        <f t="shared" si="0"/>
        <v>386</v>
      </c>
      <c r="C3" s="4">
        <f t="shared" si="1"/>
        <v>463.2</v>
      </c>
      <c r="D3" s="4">
        <f t="shared" si="2"/>
        <v>555.83999999999992</v>
      </c>
      <c r="E3" s="5">
        <f t="shared" si="3"/>
        <v>16500000</v>
      </c>
      <c r="F3" s="16">
        <f t="shared" si="4"/>
        <v>42746</v>
      </c>
      <c r="G3" s="16">
        <f t="shared" si="5"/>
        <v>35622</v>
      </c>
      <c r="H3" s="16">
        <f t="shared" si="6"/>
        <v>29685</v>
      </c>
      <c r="I3" s="16">
        <f t="shared" si="7"/>
        <v>0</v>
      </c>
      <c r="J3" s="15">
        <f t="shared" si="8"/>
        <v>0</v>
      </c>
      <c r="K3" s="7"/>
      <c r="L3" s="7"/>
      <c r="M3" s="7"/>
      <c r="N3" s="7"/>
      <c r="O3">
        <v>0</v>
      </c>
      <c r="P3">
        <f t="shared" si="9"/>
        <v>0</v>
      </c>
      <c r="Q3">
        <v>386</v>
      </c>
      <c r="R3" s="2">
        <v>16500000</v>
      </c>
      <c r="S3" s="2"/>
    </row>
    <row r="4" spans="1:23" x14ac:dyDescent="0.25">
      <c r="A4" s="4">
        <v>3</v>
      </c>
      <c r="B4" s="4">
        <f t="shared" si="0"/>
        <v>380</v>
      </c>
      <c r="C4" s="4">
        <f t="shared" si="1"/>
        <v>456</v>
      </c>
      <c r="D4" s="4">
        <f t="shared" si="2"/>
        <v>547.19999999999993</v>
      </c>
      <c r="E4" s="5">
        <f t="shared" si="3"/>
        <v>17500000</v>
      </c>
      <c r="F4" s="16">
        <f t="shared" si="4"/>
        <v>46053</v>
      </c>
      <c r="G4" s="16">
        <f t="shared" si="5"/>
        <v>38377</v>
      </c>
      <c r="H4" s="16">
        <f t="shared" si="6"/>
        <v>31981</v>
      </c>
      <c r="I4" s="16">
        <f t="shared" si="7"/>
        <v>0</v>
      </c>
      <c r="J4" s="15">
        <f t="shared" si="8"/>
        <v>0</v>
      </c>
      <c r="K4" s="7"/>
      <c r="L4" s="7"/>
      <c r="M4" s="7"/>
      <c r="N4" s="7"/>
      <c r="O4">
        <v>0</v>
      </c>
      <c r="P4">
        <f t="shared" si="9"/>
        <v>0</v>
      </c>
      <c r="Q4">
        <v>380</v>
      </c>
      <c r="R4" s="2">
        <v>17500000</v>
      </c>
      <c r="S4" s="2"/>
    </row>
    <row r="5" spans="1:23" x14ac:dyDescent="0.25">
      <c r="A5" s="4">
        <v>4</v>
      </c>
      <c r="B5" s="4">
        <f t="shared" si="0"/>
        <v>379</v>
      </c>
      <c r="C5" s="4">
        <f t="shared" si="1"/>
        <v>454.8</v>
      </c>
      <c r="D5" s="4">
        <f t="shared" si="2"/>
        <v>545.76</v>
      </c>
      <c r="E5" s="5">
        <f t="shared" si="3"/>
        <v>17700000</v>
      </c>
      <c r="F5" s="16">
        <f t="shared" si="4"/>
        <v>46702</v>
      </c>
      <c r="G5" s="16">
        <f t="shared" si="5"/>
        <v>38918</v>
      </c>
      <c r="H5" s="16">
        <f t="shared" si="6"/>
        <v>32432</v>
      </c>
      <c r="I5" s="16">
        <f t="shared" si="7"/>
        <v>0</v>
      </c>
      <c r="J5" s="15">
        <f t="shared" si="8"/>
        <v>0</v>
      </c>
      <c r="K5" s="7"/>
      <c r="L5" s="7"/>
      <c r="M5" s="7"/>
      <c r="N5" s="7"/>
      <c r="O5">
        <v>0</v>
      </c>
      <c r="P5">
        <f t="shared" si="9"/>
        <v>0</v>
      </c>
      <c r="Q5">
        <v>379</v>
      </c>
      <c r="R5" s="2">
        <v>17700000</v>
      </c>
      <c r="S5" s="2"/>
    </row>
    <row r="6" spans="1:23" x14ac:dyDescent="0.25">
      <c r="A6" s="4">
        <v>5</v>
      </c>
      <c r="B6" s="4">
        <f t="shared" si="0"/>
        <v>379</v>
      </c>
      <c r="C6" s="4">
        <f t="shared" si="1"/>
        <v>454.8</v>
      </c>
      <c r="D6" s="4">
        <f t="shared" si="2"/>
        <v>545.76</v>
      </c>
      <c r="E6" s="5">
        <f t="shared" si="3"/>
        <v>18700000</v>
      </c>
      <c r="F6" s="16">
        <f t="shared" si="4"/>
        <v>49340</v>
      </c>
      <c r="G6" s="16">
        <f t="shared" si="5"/>
        <v>41117</v>
      </c>
      <c r="H6" s="16">
        <f t="shared" si="6"/>
        <v>34264</v>
      </c>
      <c r="I6" s="16">
        <f t="shared" si="7"/>
        <v>0</v>
      </c>
      <c r="J6" s="15">
        <f t="shared" si="8"/>
        <v>0</v>
      </c>
      <c r="K6" s="7"/>
      <c r="L6" s="7"/>
      <c r="M6" s="7"/>
      <c r="N6" s="7"/>
      <c r="O6">
        <v>0</v>
      </c>
      <c r="P6">
        <f t="shared" si="9"/>
        <v>0</v>
      </c>
      <c r="Q6">
        <v>379</v>
      </c>
      <c r="R6" s="2">
        <v>18700000</v>
      </c>
      <c r="S6" s="2"/>
    </row>
    <row r="7" spans="1:23" x14ac:dyDescent="0.25">
      <c r="A7" s="4">
        <v>6</v>
      </c>
      <c r="B7" s="4">
        <f t="shared" si="0"/>
        <v>379</v>
      </c>
      <c r="C7" s="4">
        <f t="shared" si="1"/>
        <v>454.8</v>
      </c>
      <c r="D7" s="4">
        <f t="shared" si="2"/>
        <v>545.76</v>
      </c>
      <c r="E7" s="5">
        <f t="shared" si="3"/>
        <v>18000000</v>
      </c>
      <c r="F7" s="16">
        <f t="shared" si="4"/>
        <v>47493</v>
      </c>
      <c r="G7" s="16">
        <f t="shared" si="5"/>
        <v>39578</v>
      </c>
      <c r="H7" s="16">
        <f t="shared" si="6"/>
        <v>32982</v>
      </c>
      <c r="I7" s="16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379</v>
      </c>
      <c r="R7" s="2">
        <v>18000000</v>
      </c>
      <c r="S7" s="2"/>
    </row>
    <row r="8" spans="1:23" x14ac:dyDescent="0.25">
      <c r="A8" s="4">
        <v>7</v>
      </c>
      <c r="B8" s="4">
        <f t="shared" si="0"/>
        <v>380</v>
      </c>
      <c r="C8" s="4">
        <f t="shared" si="1"/>
        <v>456</v>
      </c>
      <c r="D8" s="4">
        <f t="shared" si="2"/>
        <v>547.19999999999993</v>
      </c>
      <c r="E8" s="5">
        <f t="shared" si="3"/>
        <v>19000000</v>
      </c>
      <c r="F8" s="16">
        <f t="shared" si="4"/>
        <v>50000</v>
      </c>
      <c r="G8" s="16">
        <f t="shared" si="5"/>
        <v>41667</v>
      </c>
      <c r="H8" s="16">
        <f t="shared" si="6"/>
        <v>34722</v>
      </c>
      <c r="I8" s="16">
        <f t="shared" si="7"/>
        <v>0</v>
      </c>
      <c r="J8" s="4">
        <f t="shared" si="8"/>
        <v>0</v>
      </c>
      <c r="O8">
        <v>0</v>
      </c>
      <c r="P8">
        <f t="shared" ref="P8:P10" si="10">O8/1.2</f>
        <v>0</v>
      </c>
      <c r="Q8">
        <v>380</v>
      </c>
      <c r="R8" s="20">
        <v>19000000</v>
      </c>
      <c r="S8" s="2"/>
    </row>
    <row r="9" spans="1:23" x14ac:dyDescent="0.25">
      <c r="A9" s="4">
        <v>8</v>
      </c>
      <c r="B9" s="4">
        <f t="shared" si="0"/>
        <v>379</v>
      </c>
      <c r="C9" s="4">
        <f t="shared" si="1"/>
        <v>454.8</v>
      </c>
      <c r="D9" s="4">
        <f t="shared" si="2"/>
        <v>545.76</v>
      </c>
      <c r="E9" s="5">
        <f t="shared" si="3"/>
        <v>18300000</v>
      </c>
      <c r="F9" s="16">
        <f t="shared" si="4"/>
        <v>48285</v>
      </c>
      <c r="G9" s="16">
        <f t="shared" si="5"/>
        <v>40237</v>
      </c>
      <c r="H9" s="16">
        <f t="shared" si="6"/>
        <v>33531</v>
      </c>
      <c r="I9" s="16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v>379</v>
      </c>
      <c r="R9" s="2">
        <v>18300000</v>
      </c>
      <c r="S9" s="2"/>
    </row>
    <row r="10" spans="1:23" x14ac:dyDescent="0.25">
      <c r="A10" s="4">
        <v>9</v>
      </c>
      <c r="B10" s="4">
        <f t="shared" si="0"/>
        <v>379</v>
      </c>
      <c r="C10" s="4">
        <f t="shared" si="1"/>
        <v>454.8</v>
      </c>
      <c r="D10" s="4">
        <f t="shared" si="2"/>
        <v>545.76</v>
      </c>
      <c r="E10" s="5">
        <f t="shared" si="3"/>
        <v>20000000</v>
      </c>
      <c r="F10" s="16">
        <f t="shared" si="4"/>
        <v>52770</v>
      </c>
      <c r="G10" s="16">
        <f t="shared" si="5"/>
        <v>43975</v>
      </c>
      <c r="H10" s="16">
        <f t="shared" si="6"/>
        <v>36646</v>
      </c>
      <c r="I10" s="16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v>379</v>
      </c>
      <c r="R10" s="17">
        <v>20000000</v>
      </c>
      <c r="S10" s="2"/>
    </row>
    <row r="11" spans="1:23" x14ac:dyDescent="0.25">
      <c r="A11" s="4">
        <v>10</v>
      </c>
      <c r="B11" s="4">
        <f t="shared" si="0"/>
        <v>379</v>
      </c>
      <c r="C11" s="4">
        <f t="shared" si="1"/>
        <v>454.8</v>
      </c>
      <c r="D11" s="4">
        <f t="shared" si="2"/>
        <v>545.76</v>
      </c>
      <c r="E11" s="5">
        <f t="shared" si="3"/>
        <v>19141500</v>
      </c>
      <c r="F11" s="16">
        <f t="shared" si="4"/>
        <v>50505</v>
      </c>
      <c r="G11" s="16">
        <f t="shared" si="5"/>
        <v>42088</v>
      </c>
      <c r="H11" s="16">
        <f t="shared" si="6"/>
        <v>35073</v>
      </c>
      <c r="I11" s="16">
        <f t="shared" si="7"/>
        <v>22</v>
      </c>
      <c r="J11" s="4">
        <f t="shared" si="8"/>
        <v>0</v>
      </c>
      <c r="O11">
        <v>0</v>
      </c>
      <c r="P11">
        <f t="shared" ref="P11:P15" si="11">O11/1.2</f>
        <v>0</v>
      </c>
      <c r="Q11">
        <v>379</v>
      </c>
      <c r="R11" s="17">
        <f>19141500</f>
        <v>19141500</v>
      </c>
      <c r="S11" s="2" t="s">
        <v>22</v>
      </c>
      <c r="T11">
        <v>22</v>
      </c>
      <c r="V11" s="2">
        <f>19141500+1148500+30000</f>
        <v>20320000</v>
      </c>
      <c r="W11">
        <f>V11/Q11</f>
        <v>53614.775725593667</v>
      </c>
    </row>
    <row r="12" spans="1:23" x14ac:dyDescent="0.25">
      <c r="A12" s="4">
        <v>11</v>
      </c>
      <c r="B12" s="4">
        <f t="shared" si="0"/>
        <v>379.43099999999998</v>
      </c>
      <c r="C12" s="4">
        <f t="shared" si="1"/>
        <v>455.31719999999996</v>
      </c>
      <c r="D12" s="4">
        <f t="shared" si="2"/>
        <v>546.38063999999997</v>
      </c>
      <c r="E12" s="5">
        <f t="shared" si="3"/>
        <v>18942000</v>
      </c>
      <c r="F12" s="15">
        <f t="shared" si="4"/>
        <v>49922</v>
      </c>
      <c r="G12" s="16">
        <f t="shared" si="5"/>
        <v>41602</v>
      </c>
      <c r="H12" s="16">
        <f t="shared" si="6"/>
        <v>34668</v>
      </c>
      <c r="I12" s="19">
        <f t="shared" si="7"/>
        <v>22</v>
      </c>
      <c r="J12" s="4">
        <f t="shared" si="8"/>
        <v>0</v>
      </c>
      <c r="O12">
        <v>0</v>
      </c>
      <c r="P12">
        <f t="shared" si="11"/>
        <v>0</v>
      </c>
      <c r="Q12">
        <f>35.25*10.764</f>
        <v>379.43099999999998</v>
      </c>
      <c r="R12" s="17">
        <f>18942000</f>
        <v>18942000</v>
      </c>
      <c r="S12" s="2" t="s">
        <v>23</v>
      </c>
      <c r="T12">
        <v>22</v>
      </c>
      <c r="V12" s="2">
        <f>R12+1136600+30000</f>
        <v>20108600</v>
      </c>
      <c r="W12">
        <f t="shared" ref="W12:W17" si="12">V12/Q12</f>
        <v>52996.724042052447</v>
      </c>
    </row>
    <row r="13" spans="1:23" x14ac:dyDescent="0.25">
      <c r="A13" s="4">
        <v>12</v>
      </c>
      <c r="B13" s="4">
        <f t="shared" si="0"/>
        <v>379</v>
      </c>
      <c r="C13" s="4">
        <f t="shared" si="1"/>
        <v>454.8</v>
      </c>
      <c r="D13" s="4">
        <f t="shared" si="2"/>
        <v>545.76</v>
      </c>
      <c r="E13" s="5">
        <f t="shared" si="3"/>
        <v>18742000</v>
      </c>
      <c r="F13" s="15">
        <f t="shared" si="4"/>
        <v>49451</v>
      </c>
      <c r="G13" s="16">
        <f t="shared" si="5"/>
        <v>41209</v>
      </c>
      <c r="H13" s="16">
        <f t="shared" si="6"/>
        <v>34341</v>
      </c>
      <c r="I13" s="16">
        <f t="shared" si="7"/>
        <v>23</v>
      </c>
      <c r="J13" s="4">
        <f t="shared" si="8"/>
        <v>0</v>
      </c>
      <c r="O13">
        <v>0</v>
      </c>
      <c r="P13">
        <f t="shared" si="11"/>
        <v>0</v>
      </c>
      <c r="Q13">
        <v>379</v>
      </c>
      <c r="R13" s="2">
        <v>18742000</v>
      </c>
      <c r="S13" s="2" t="s">
        <v>24</v>
      </c>
      <c r="T13">
        <v>23</v>
      </c>
      <c r="V13" s="2">
        <f>R13+1124600+30000</f>
        <v>19896600</v>
      </c>
      <c r="W13">
        <f t="shared" si="12"/>
        <v>52497.625329815302</v>
      </c>
    </row>
    <row r="14" spans="1:23" x14ac:dyDescent="0.25">
      <c r="A14" s="4">
        <v>13</v>
      </c>
      <c r="B14" s="4">
        <f t="shared" si="0"/>
        <v>379.43099999999998</v>
      </c>
      <c r="C14" s="4">
        <f t="shared" si="1"/>
        <v>455.31719999999996</v>
      </c>
      <c r="D14" s="4">
        <f t="shared" si="2"/>
        <v>546.38063999999997</v>
      </c>
      <c r="E14" s="5">
        <f t="shared" si="3"/>
        <v>19249000</v>
      </c>
      <c r="F14" s="16">
        <f t="shared" si="4"/>
        <v>50731</v>
      </c>
      <c r="G14" s="16">
        <f t="shared" si="5"/>
        <v>42276</v>
      </c>
      <c r="H14" s="16">
        <f t="shared" si="6"/>
        <v>35230</v>
      </c>
      <c r="I14" s="16">
        <f t="shared" si="7"/>
        <v>23</v>
      </c>
      <c r="J14" s="4">
        <f t="shared" si="8"/>
        <v>0</v>
      </c>
      <c r="O14">
        <v>0</v>
      </c>
      <c r="P14">
        <f t="shared" si="11"/>
        <v>0</v>
      </c>
      <c r="Q14">
        <f>35.25*10.764</f>
        <v>379.43099999999998</v>
      </c>
      <c r="R14" s="2">
        <v>19249000</v>
      </c>
      <c r="S14" s="2" t="s">
        <v>29</v>
      </c>
      <c r="T14">
        <v>23</v>
      </c>
      <c r="V14" s="2">
        <f>R14+1155000+30000</f>
        <v>20434000</v>
      </c>
      <c r="W14">
        <f t="shared" si="12"/>
        <v>53854.323974583</v>
      </c>
    </row>
    <row r="15" spans="1:23" x14ac:dyDescent="0.25">
      <c r="A15" s="4">
        <v>14</v>
      </c>
      <c r="B15" s="4">
        <f t="shared" si="0"/>
        <v>379</v>
      </c>
      <c r="C15" s="4">
        <f t="shared" si="1"/>
        <v>454.8</v>
      </c>
      <c r="D15" s="4">
        <f t="shared" si="2"/>
        <v>545.76</v>
      </c>
      <c r="E15" s="5">
        <f t="shared" si="3"/>
        <v>18083000</v>
      </c>
      <c r="F15" s="16">
        <f t="shared" si="4"/>
        <v>47712</v>
      </c>
      <c r="G15" s="16">
        <f t="shared" si="5"/>
        <v>39760</v>
      </c>
      <c r="H15" s="16">
        <f t="shared" si="6"/>
        <v>33134</v>
      </c>
      <c r="I15" s="16">
        <f t="shared" si="7"/>
        <v>20</v>
      </c>
      <c r="J15" s="4">
        <f t="shared" si="8"/>
        <v>0</v>
      </c>
      <c r="O15">
        <v>0</v>
      </c>
      <c r="P15">
        <f t="shared" si="11"/>
        <v>0</v>
      </c>
      <c r="Q15">
        <v>379</v>
      </c>
      <c r="R15" s="2">
        <v>18083000</v>
      </c>
      <c r="S15" s="2" t="s">
        <v>30</v>
      </c>
      <c r="T15">
        <v>20</v>
      </c>
      <c r="V15" s="2">
        <f>R15+1085000+30000</f>
        <v>19198000</v>
      </c>
      <c r="W15">
        <f t="shared" si="12"/>
        <v>50654.353562005279</v>
      </c>
    </row>
    <row r="16" spans="1:23" x14ac:dyDescent="0.25">
      <c r="A16" s="4">
        <v>15</v>
      </c>
      <c r="B16" s="4">
        <f t="shared" si="0"/>
        <v>379</v>
      </c>
      <c r="C16" s="4">
        <f t="shared" si="1"/>
        <v>454.8</v>
      </c>
      <c r="D16" s="4">
        <f t="shared" si="2"/>
        <v>545.76</v>
      </c>
      <c r="E16" s="5">
        <f t="shared" si="3"/>
        <v>19000000</v>
      </c>
      <c r="F16" s="16">
        <f t="shared" ref="F16" si="13">ROUND((E16/B16),0)</f>
        <v>50132</v>
      </c>
      <c r="G16" s="16">
        <f t="shared" ref="G16" si="14">ROUND((E16/C16),0)</f>
        <v>41777</v>
      </c>
      <c r="H16" s="16">
        <f t="shared" ref="H16" si="15">ROUND((E16/D16),0)</f>
        <v>34814</v>
      </c>
      <c r="I16" s="16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v>379</v>
      </c>
      <c r="R16" s="17">
        <v>19000000</v>
      </c>
      <c r="S16" s="2"/>
      <c r="W16">
        <f t="shared" si="12"/>
        <v>0</v>
      </c>
    </row>
    <row r="17" spans="1:23" x14ac:dyDescent="0.25">
      <c r="A17" s="4">
        <v>16</v>
      </c>
      <c r="B17" s="4">
        <f t="shared" ref="B17:B21" si="19">Q17</f>
        <v>379</v>
      </c>
      <c r="C17" s="4">
        <f t="shared" ref="C17:C21" si="20">B17*1.2</f>
        <v>454.8</v>
      </c>
      <c r="D17" s="4">
        <f t="shared" ref="D17:D21" si="21">C17*1.2</f>
        <v>545.76</v>
      </c>
      <c r="E17" s="5">
        <f t="shared" ref="E17:E21" si="22">R17</f>
        <v>20000000</v>
      </c>
      <c r="F17" s="15">
        <f t="shared" ref="F17" si="23">ROUND((E17/B17),0)</f>
        <v>52770</v>
      </c>
      <c r="G17" s="16">
        <f t="shared" ref="G17" si="24">ROUND((E17/C17),0)</f>
        <v>43975</v>
      </c>
      <c r="H17" s="16">
        <f t="shared" ref="H17" si="25">ROUND((E17/D17),0)</f>
        <v>36646</v>
      </c>
      <c r="I17" s="16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v>379</v>
      </c>
      <c r="R17" s="2">
        <v>20000000</v>
      </c>
      <c r="S17" s="2"/>
      <c r="W17">
        <f t="shared" si="12"/>
        <v>0</v>
      </c>
    </row>
    <row r="18" spans="1:23" x14ac:dyDescent="0.25">
      <c r="A18" s="4">
        <v>17</v>
      </c>
      <c r="B18" s="4">
        <f t="shared" si="19"/>
        <v>380</v>
      </c>
      <c r="C18" s="4">
        <f t="shared" si="20"/>
        <v>456</v>
      </c>
      <c r="D18" s="4">
        <f t="shared" si="21"/>
        <v>547.19999999999993</v>
      </c>
      <c r="E18" s="5">
        <f t="shared" si="22"/>
        <v>19500000</v>
      </c>
      <c r="F18" s="15">
        <f t="shared" ref="F18:F21" si="29">ROUND((E18/B18),0)</f>
        <v>51316</v>
      </c>
      <c r="G18" s="16">
        <f t="shared" ref="G18:G21" si="30">ROUND((E18/C18),0)</f>
        <v>42763</v>
      </c>
      <c r="H18" s="16">
        <f t="shared" ref="H18:H21" si="31">ROUND((E18/D18),0)</f>
        <v>35636</v>
      </c>
      <c r="I18" s="16">
        <f t="shared" ref="I18:J21" si="32">T18</f>
        <v>0</v>
      </c>
      <c r="J18" s="4">
        <f t="shared" si="32"/>
        <v>0</v>
      </c>
      <c r="O18">
        <v>0</v>
      </c>
      <c r="P18">
        <f t="shared" ref="P18" si="33">O18/1.2</f>
        <v>0</v>
      </c>
      <c r="Q18">
        <v>380</v>
      </c>
      <c r="R18" s="2">
        <v>19500000</v>
      </c>
      <c r="S18" s="2"/>
    </row>
    <row r="19" spans="1:23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29"/>
        <v>#DIV/0!</v>
      </c>
      <c r="G19" s="4" t="e">
        <f t="shared" si="30"/>
        <v>#DIV/0!</v>
      </c>
      <c r="H19" s="4" t="e">
        <f t="shared" si="31"/>
        <v>#DIV/0!</v>
      </c>
      <c r="I19" s="4">
        <f t="shared" si="32"/>
        <v>0</v>
      </c>
      <c r="J19" s="4">
        <f t="shared" si="32"/>
        <v>0</v>
      </c>
      <c r="O19">
        <v>0</v>
      </c>
      <c r="P19">
        <f>O19/1.2</f>
        <v>0</v>
      </c>
      <c r="Q19">
        <f t="shared" ref="Q18:Q21" si="34">P19/1.2</f>
        <v>0</v>
      </c>
      <c r="R19" s="2">
        <v>0</v>
      </c>
      <c r="S19" s="2"/>
    </row>
    <row r="20" spans="1:23" x14ac:dyDescent="0.25">
      <c r="A20" s="4">
        <v>19</v>
      </c>
      <c r="B20" s="4">
        <f t="shared" ref="B20" si="35">Q20</f>
        <v>0</v>
      </c>
      <c r="C20" s="4">
        <f t="shared" ref="C20" si="36">B20*1.2</f>
        <v>0</v>
      </c>
      <c r="D20" s="4">
        <f t="shared" ref="D20" si="37">C20*1.2</f>
        <v>0</v>
      </c>
      <c r="E20" s="5">
        <f t="shared" ref="E20" si="38">R20</f>
        <v>0</v>
      </c>
      <c r="F20" s="4" t="e">
        <f t="shared" ref="F20" si="39">ROUND((E20/B20),0)</f>
        <v>#DIV/0!</v>
      </c>
      <c r="G20" s="4" t="e">
        <f t="shared" ref="G20" si="40">ROUND((E20/C20),0)</f>
        <v>#DIV/0!</v>
      </c>
      <c r="H20" s="4" t="e">
        <f t="shared" ref="H20" si="41">ROUND((E20/D20),0)</f>
        <v>#DIV/0!</v>
      </c>
      <c r="I20" s="4">
        <f t="shared" ref="I20" si="42">T20</f>
        <v>0</v>
      </c>
      <c r="J20" s="4">
        <f t="shared" ref="J20" si="43">U20</f>
        <v>0</v>
      </c>
      <c r="O20">
        <v>0</v>
      </c>
      <c r="P20">
        <f t="shared" ref="P20" si="44">O20/1.2</f>
        <v>0</v>
      </c>
      <c r="Q20">
        <f t="shared" ref="Q20" si="45">P20/1.2</f>
        <v>0</v>
      </c>
      <c r="R20" s="2">
        <v>0</v>
      </c>
      <c r="S20" s="2"/>
    </row>
    <row r="21" spans="1:23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29"/>
        <v>#DIV/0!</v>
      </c>
      <c r="G21" s="4" t="e">
        <f t="shared" si="30"/>
        <v>#DIV/0!</v>
      </c>
      <c r="H21" s="4" t="e">
        <f t="shared" si="31"/>
        <v>#DIV/0!</v>
      </c>
      <c r="I21" s="4">
        <f t="shared" si="32"/>
        <v>0</v>
      </c>
      <c r="J21" s="4">
        <f t="shared" si="32"/>
        <v>0</v>
      </c>
      <c r="O21">
        <v>0</v>
      </c>
      <c r="P21">
        <f>O21/1.2</f>
        <v>0</v>
      </c>
      <c r="Q21">
        <f t="shared" si="34"/>
        <v>0</v>
      </c>
      <c r="R21" s="2">
        <v>0</v>
      </c>
      <c r="S21" s="2"/>
    </row>
    <row r="22" spans="1:23" s="9" customFormat="1" x14ac:dyDescent="0.25"/>
    <row r="23" spans="1:23" s="9" customFormat="1" x14ac:dyDescent="0.25">
      <c r="F23" s="9" t="s">
        <v>20</v>
      </c>
    </row>
    <row r="24" spans="1:23" s="9" customFormat="1" x14ac:dyDescent="0.25">
      <c r="F24" s="12" t="s">
        <v>21</v>
      </c>
    </row>
    <row r="25" spans="1:23" s="9" customFormat="1" x14ac:dyDescent="0.25">
      <c r="F25" s="13"/>
    </row>
    <row r="26" spans="1:23" s="9" customFormat="1" x14ac:dyDescent="0.25">
      <c r="F26" s="13"/>
    </row>
    <row r="27" spans="1:23" s="9" customFormat="1" x14ac:dyDescent="0.25">
      <c r="F27" s="13"/>
    </row>
    <row r="28" spans="1:23" s="9" customFormat="1" x14ac:dyDescent="0.25">
      <c r="C28" s="11" t="s">
        <v>19</v>
      </c>
      <c r="D28" s="11"/>
      <c r="F28" s="10" t="s">
        <v>18</v>
      </c>
      <c r="G28" s="10">
        <v>379</v>
      </c>
      <c r="P28" s="9" t="s">
        <v>26</v>
      </c>
    </row>
    <row r="29" spans="1:23" s="9" customFormat="1" x14ac:dyDescent="0.25">
      <c r="C29" s="11" t="s">
        <v>1</v>
      </c>
      <c r="D29" s="11">
        <v>17297000</v>
      </c>
      <c r="F29" s="10" t="s">
        <v>15</v>
      </c>
      <c r="G29" s="10">
        <v>417</v>
      </c>
      <c r="H29" s="9">
        <f>G29/G28</f>
        <v>1.1002638522427441</v>
      </c>
      <c r="I29" s="9">
        <f>38.77*10.764</f>
        <v>417.32028000000003</v>
      </c>
      <c r="P29" s="9" t="s">
        <v>27</v>
      </c>
      <c r="Q29" s="9">
        <v>379</v>
      </c>
    </row>
    <row r="30" spans="1:23" s="9" customFormat="1" x14ac:dyDescent="0.25">
      <c r="D30" s="9">
        <f>D29/379</f>
        <v>45638.522427440636</v>
      </c>
      <c r="F30" s="10" t="s">
        <v>16</v>
      </c>
      <c r="G30" s="10">
        <v>49500</v>
      </c>
      <c r="P30" s="9" t="s">
        <v>28</v>
      </c>
      <c r="Q30" s="9">
        <v>50300</v>
      </c>
    </row>
    <row r="31" spans="1:23" s="9" customFormat="1" x14ac:dyDescent="0.25">
      <c r="C31" s="14"/>
      <c r="D31" s="14"/>
      <c r="F31" s="14" t="s">
        <v>17</v>
      </c>
      <c r="G31" s="14">
        <f>G28*G30</f>
        <v>18760500</v>
      </c>
      <c r="Q31" s="9">
        <f>Q30*Q29</f>
        <v>19063700</v>
      </c>
    </row>
    <row r="32" spans="1:23" s="9" customFormat="1" x14ac:dyDescent="0.25">
      <c r="C32" s="14"/>
      <c r="D32" s="14"/>
      <c r="F32" s="14" t="s">
        <v>25</v>
      </c>
      <c r="G32" s="18"/>
      <c r="J32" s="9" t="s">
        <v>31</v>
      </c>
      <c r="Q32" s="9">
        <f>Q31*98%</f>
        <v>18682426</v>
      </c>
    </row>
    <row r="33" spans="3:8" s="9" customFormat="1" x14ac:dyDescent="0.25">
      <c r="C33" s="14"/>
      <c r="D33" s="14"/>
      <c r="F33" s="14"/>
      <c r="G33" s="14">
        <f>G32+G31</f>
        <v>18760500</v>
      </c>
    </row>
    <row r="34" spans="3:8" s="9" customFormat="1" x14ac:dyDescent="0.25">
      <c r="C34" s="14"/>
      <c r="D34" s="14"/>
      <c r="F34" s="14" t="s">
        <v>13</v>
      </c>
      <c r="G34" s="14">
        <f>G33*98%</f>
        <v>18385290</v>
      </c>
      <c r="H34" s="9" t="s">
        <v>32</v>
      </c>
    </row>
    <row r="35" spans="3:8" s="9" customFormat="1" x14ac:dyDescent="0.25">
      <c r="C35" s="14"/>
      <c r="D35" s="14"/>
      <c r="F35" s="14" t="s">
        <v>14</v>
      </c>
      <c r="G35" s="14">
        <f>G33*80%</f>
        <v>15008400</v>
      </c>
    </row>
    <row r="36" spans="3:8" s="9" customFormat="1" x14ac:dyDescent="0.25">
      <c r="C36" s="14"/>
      <c r="D36" s="14"/>
    </row>
    <row r="37" spans="3:8" s="9" customFormat="1" x14ac:dyDescent="0.25">
      <c r="C37" s="14"/>
      <c r="D37" s="14"/>
    </row>
    <row r="38" spans="3:8" s="9" customFormat="1" x14ac:dyDescent="0.25"/>
    <row r="39" spans="3:8" s="9" customFormat="1" x14ac:dyDescent="0.25"/>
    <row r="40" spans="3:8" s="9" customFormat="1" x14ac:dyDescent="0.25"/>
    <row r="41" spans="3:8" s="9" customFormat="1" x14ac:dyDescent="0.25"/>
    <row r="42" spans="3:8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CCC10-D5FD-4F18-8575-7B8FE149FAE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90EC6-FEF6-47E7-A700-FEEBF582191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1AC21-0A96-49F2-85F4-E28D2E3A107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900B6-C437-4ACC-AE10-C3A1D882385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5F53D-CDB4-4652-BF82-3F68DF12086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2E571-82F1-4DD3-B1A1-CD2646F4C70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9CBA7-C362-4C37-9D1C-482CC19039F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>
      <selection activeCell="C11" sqref="C11:C12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22-23</vt:lpstr>
      <vt:lpstr>Sheet17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2025-02-24T04:45:19Z</dcterms:modified>
</cp:coreProperties>
</file>