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HLST Belapur Branch\Progressive One\"/>
    </mc:Choice>
  </mc:AlternateContent>
  <xr:revisionPtr revIDLastSave="0" documentId="13_ncr:1_{52B5B994-C98F-4516-AB7D-4BACB4E555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gressive One" sheetId="87" r:id="rId1"/>
    <sheet name="Total" sheetId="107" r:id="rId2"/>
    <sheet name="Rera" sheetId="92" r:id="rId3"/>
    <sheet name="Typical Floor" sheetId="85" r:id="rId4"/>
    <sheet name="IGR" sheetId="97" r:id="rId5"/>
    <sheet name="RR" sheetId="98" r:id="rId6"/>
  </sheets>
  <definedNames>
    <definedName name="_xlnm._FilterDatabase" localSheetId="0" hidden="1">'Progressive One'!$D$2:$D$16</definedName>
    <definedName name="_xlnm._FilterDatabase" localSheetId="2" hidden="1">Rera!#REF!</definedName>
  </definedNames>
  <calcPr calcId="191029"/>
</workbook>
</file>

<file path=xl/calcChain.xml><?xml version="1.0" encoding="utf-8"?>
<calcChain xmlns="http://schemas.openxmlformats.org/spreadsheetml/2006/main">
  <c r="J3" i="87" l="1"/>
  <c r="J4" i="87"/>
  <c r="J5" i="87"/>
  <c r="J6" i="87"/>
  <c r="J16" i="87" s="1"/>
  <c r="J7" i="87"/>
  <c r="J8" i="87"/>
  <c r="J9" i="87"/>
  <c r="J10" i="87"/>
  <c r="J11" i="87"/>
  <c r="J12" i="87"/>
  <c r="J13" i="87"/>
  <c r="J14" i="87"/>
  <c r="J15" i="87"/>
  <c r="J2" i="87"/>
  <c r="K2" i="87" s="1"/>
  <c r="N20" i="87"/>
  <c r="N19" i="87"/>
  <c r="G16" i="87"/>
  <c r="F16" i="87"/>
  <c r="H3" i="87"/>
  <c r="H4" i="87"/>
  <c r="H5" i="87"/>
  <c r="H6" i="87"/>
  <c r="M6" i="87" s="1"/>
  <c r="H7" i="87"/>
  <c r="H8" i="87"/>
  <c r="H9" i="87"/>
  <c r="H10" i="87"/>
  <c r="M10" i="87" s="1"/>
  <c r="H11" i="87"/>
  <c r="H12" i="87"/>
  <c r="H13" i="87"/>
  <c r="H14" i="87"/>
  <c r="H15" i="87"/>
  <c r="H2" i="87"/>
  <c r="M2" i="87" s="1"/>
  <c r="G15" i="87"/>
  <c r="G14" i="87"/>
  <c r="G13" i="87"/>
  <c r="G12" i="87"/>
  <c r="G11" i="87"/>
  <c r="G10" i="87"/>
  <c r="G9" i="87"/>
  <c r="G8" i="87"/>
  <c r="G7" i="87"/>
  <c r="G6" i="87"/>
  <c r="G5" i="87"/>
  <c r="G4" i="87"/>
  <c r="G3" i="87"/>
  <c r="G2" i="87"/>
  <c r="K3" i="87"/>
  <c r="L3" i="87" s="1"/>
  <c r="O3" i="87"/>
  <c r="E16" i="87"/>
  <c r="M3" i="87"/>
  <c r="M4" i="87"/>
  <c r="M5" i="87"/>
  <c r="M7" i="87"/>
  <c r="M8" i="87"/>
  <c r="M9" i="87"/>
  <c r="M11" i="87"/>
  <c r="M12" i="87"/>
  <c r="M13" i="87"/>
  <c r="M14" i="87"/>
  <c r="M15" i="87"/>
  <c r="K13" i="92"/>
  <c r="K15" i="97"/>
  <c r="F15" i="97"/>
  <c r="G15" i="97" s="1"/>
  <c r="D15" i="97"/>
  <c r="J15" i="97" s="1"/>
  <c r="F12" i="97"/>
  <c r="G12" i="97" s="1"/>
  <c r="D12" i="97"/>
  <c r="J12" i="97" s="1"/>
  <c r="N11" i="97"/>
  <c r="O11" i="97" s="1"/>
  <c r="N12" i="97"/>
  <c r="K10" i="97"/>
  <c r="F11" i="97"/>
  <c r="G11" i="97" s="1"/>
  <c r="K11" i="97" s="1"/>
  <c r="D11" i="97"/>
  <c r="J11" i="97" s="1"/>
  <c r="O10" i="97"/>
  <c r="N10" i="97"/>
  <c r="F10" i="97"/>
  <c r="G10" i="97" s="1"/>
  <c r="D10" i="97"/>
  <c r="J10" i="97" s="1"/>
  <c r="D14" i="97"/>
  <c r="J14" i="97" s="1"/>
  <c r="F14" i="97"/>
  <c r="G14" i="97" s="1"/>
  <c r="K14" i="97" s="1"/>
  <c r="F13" i="97"/>
  <c r="G13" i="97" s="1"/>
  <c r="K13" i="97" s="1"/>
  <c r="D13" i="97"/>
  <c r="J13" i="97" s="1"/>
  <c r="F9" i="97"/>
  <c r="D9" i="97"/>
  <c r="J9" i="97" s="1"/>
  <c r="D8" i="97"/>
  <c r="J8" i="97" s="1"/>
  <c r="D7" i="97"/>
  <c r="J7" i="97" s="1"/>
  <c r="D5" i="97"/>
  <c r="J5" i="97" s="1"/>
  <c r="D4" i="97"/>
  <c r="D3" i="97"/>
  <c r="J3" i="97" s="1"/>
  <c r="D6" i="97"/>
  <c r="J6" i="97" s="1"/>
  <c r="F4" i="97"/>
  <c r="F5" i="97"/>
  <c r="F6" i="97"/>
  <c r="F7" i="97"/>
  <c r="F8" i="97"/>
  <c r="G4" i="97"/>
  <c r="J4" i="97" s="1"/>
  <c r="P4" i="97"/>
  <c r="F3" i="97"/>
  <c r="G3" i="97" s="1"/>
  <c r="K3" i="97" s="1"/>
  <c r="C2" i="107"/>
  <c r="H16" i="87" l="1"/>
  <c r="K4" i="97"/>
  <c r="O12" i="97"/>
  <c r="K12" i="97"/>
  <c r="H21" i="97"/>
  <c r="G5" i="97"/>
  <c r="K5" i="97" s="1"/>
  <c r="G6" i="97"/>
  <c r="K6" i="97" s="1"/>
  <c r="G7" i="97"/>
  <c r="K7" i="97" s="1"/>
  <c r="G8" i="97"/>
  <c r="K8" i="97" s="1"/>
  <c r="G9" i="97"/>
  <c r="K9" i="97" s="1"/>
  <c r="N5" i="97"/>
  <c r="N6" i="97"/>
  <c r="O6" i="97" s="1"/>
  <c r="N7" i="97"/>
  <c r="N8" i="97"/>
  <c r="N9" i="97"/>
  <c r="N4" i="97"/>
  <c r="N3" i="97"/>
  <c r="O3" i="97" s="1"/>
  <c r="J16" i="97"/>
  <c r="D2" i="107" l="1"/>
  <c r="O7" i="97"/>
  <c r="O9" i="97"/>
  <c r="O5" i="97"/>
  <c r="O8" i="97"/>
  <c r="O4" i="97"/>
  <c r="O16" i="97" s="1"/>
  <c r="E2" i="107" l="1"/>
  <c r="M16" i="87"/>
  <c r="L2" i="87" l="1"/>
  <c r="K4" i="87"/>
  <c r="L4" i="87" l="1"/>
  <c r="K5" i="87"/>
  <c r="L5" i="87" s="1"/>
  <c r="K6" i="87" l="1"/>
  <c r="L6" i="87" s="1"/>
  <c r="K7" i="87" l="1"/>
  <c r="L7" i="87" s="1"/>
  <c r="K8" i="87" l="1"/>
  <c r="L8" i="87" s="1"/>
  <c r="K9" i="87" l="1"/>
  <c r="L9" i="87" s="1"/>
  <c r="K10" i="87" l="1"/>
  <c r="L10" i="87" s="1"/>
  <c r="K11" i="87" l="1"/>
  <c r="L11" i="87" s="1"/>
  <c r="K12" i="87" l="1"/>
  <c r="L12" i="87" s="1"/>
  <c r="K13" i="87" l="1"/>
  <c r="L13" i="87" s="1"/>
  <c r="K14" i="87" l="1"/>
  <c r="L14" i="87" s="1"/>
  <c r="K15" i="87" l="1"/>
  <c r="L15" i="87" l="1"/>
  <c r="K16" i="87"/>
  <c r="F2" i="107"/>
  <c r="G2" i="107" l="1"/>
</calcChain>
</file>

<file path=xl/sharedStrings.xml><?xml version="1.0" encoding="utf-8"?>
<sst xmlns="http://schemas.openxmlformats.org/spreadsheetml/2006/main" count="50" uniqueCount="35">
  <si>
    <t>Flat No.</t>
  </si>
  <si>
    <t>Sr. No.</t>
  </si>
  <si>
    <t>Floor No.</t>
  </si>
  <si>
    <t>Total</t>
  </si>
  <si>
    <t>Sr.</t>
  </si>
  <si>
    <t>Total Flats</t>
  </si>
  <si>
    <t>CA</t>
  </si>
  <si>
    <t>BUA</t>
  </si>
  <si>
    <t>Value</t>
  </si>
  <si>
    <t xml:space="preserve">RV </t>
  </si>
  <si>
    <t>Composition</t>
  </si>
  <si>
    <t xml:space="preserve">Built up Area in 
Sq. Ft. 
</t>
  </si>
  <si>
    <t>Balc. Area</t>
  </si>
  <si>
    <t>Total Area</t>
  </si>
  <si>
    <t>Area in Sq.ft</t>
  </si>
  <si>
    <t>CA sq.M</t>
  </si>
  <si>
    <t>Total Value</t>
  </si>
  <si>
    <t>Final Rate</t>
  </si>
  <si>
    <t>Avg</t>
  </si>
  <si>
    <t>Comp.</t>
  </si>
  <si>
    <t xml:space="preserve">As per Approved Plan / RERA Carpet Area in 
Sq. Ft.                      
</t>
  </si>
  <si>
    <t xml:space="preserve">2 BHK - 51                          3 BHK - 34                                                                                                                                                            </t>
  </si>
  <si>
    <t xml:space="preserve">Flat No. </t>
  </si>
  <si>
    <t>BUA Sq. Ft.</t>
  </si>
  <si>
    <t>Same Bldg</t>
  </si>
  <si>
    <t>Rate CA</t>
  </si>
  <si>
    <t>TOT CA</t>
  </si>
  <si>
    <r>
      <t xml:space="preserve">Rate per 
Sq. ft. on Total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</si>
  <si>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</si>
  <si>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</si>
  <si>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</si>
  <si>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</si>
  <si>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t>4 BHK</t>
  </si>
  <si>
    <t xml:space="preserve">As per Approved Plan /Open Balcony  Area in 
Sq. Ft.                      
</t>
  </si>
  <si>
    <t xml:space="preserve">Total Area in 
Sq. Ft.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</si>
</sst>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7"/>
      <color theme="1"/>
      <name val="Arial Narrow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sz val="8"/>
      <name val="Calibri"/>
      <family val="2"/>
      <scheme val="minor"/>
    </font>
    <font>
      <b/>
      <sz val="12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9"/>
      <color theme="1"/>
      <name val="Arial Narrow"/>
      <family val="2"/>
    </font>
    <font>
      <sz val="10"/>
      <name val="Arial Narrow"/>
      <family val="2"/>
    </font>
    <font>
      <sz val="10"/>
      <color rgb="FFFF0000"/>
      <name val="Calibri"/>
      <family val="2"/>
      <scheme val="minor"/>
    </font>
    <font>
      <sz val="11"/>
      <name val="Arial Narrow"/>
      <family val="2"/>
    </font>
    <font>
      <sz val="11"/>
      <color rgb="FFFF0000"/>
      <name val="Arial Narrow"/>
      <family val="2"/>
    </font>
    <font>
      <b/>
      <sz val="12"/>
      <color rgb="FFFF0000"/>
      <name val="Arial Narrow"/>
      <family val="2"/>
    </font>
    <font>
      <sz val="12"/>
      <color rgb="FF333333"/>
      <name val="Arial Narrow"/>
      <family val="2"/>
    </font>
    <font>
      <sz val="12"/>
      <color theme="1"/>
      <name val="Arial Narrow"/>
      <family val="2"/>
    </font>
    <font>
      <b/>
      <sz val="11"/>
      <name val="Arial Narrow"/>
      <family val="2"/>
    </font>
    <font>
      <b/>
      <sz val="12"/>
      <color rgb="FFFFFFFF"/>
      <name val="Arial Narrow"/>
      <family val="2"/>
    </font>
    <font>
      <b/>
      <sz val="12"/>
      <color rgb="FF333333"/>
      <name val="Arial Narrow"/>
      <family val="2"/>
    </font>
    <font>
      <sz val="10"/>
      <color rgb="FF000000"/>
      <name val="Arial Narrow"/>
      <family val="2"/>
    </font>
    <font>
      <b/>
      <sz val="11"/>
      <color theme="1"/>
      <name val="Arial Narrow"/>
      <family val="2"/>
    </font>
    <font>
      <b/>
      <sz val="7"/>
      <color rgb="FFFF0000"/>
      <name val="Arial Narrow"/>
      <family val="2"/>
    </font>
    <font>
      <b/>
      <sz val="11"/>
      <color rgb="FFFF0000"/>
      <name val="Arial Narrow"/>
      <family val="2"/>
    </font>
    <font>
      <b/>
      <sz val="9"/>
      <color theme="1"/>
      <name val="Arial Narrow"/>
      <family val="2"/>
    </font>
    <font>
      <sz val="9"/>
      <color rgb="FF000000"/>
      <name val="Arial Narrow"/>
      <family val="2"/>
    </font>
    <font>
      <b/>
      <sz val="7"/>
      <color theme="1"/>
      <name val="Rupee Foradian"/>
      <family val="2"/>
    </font>
    <font>
      <b/>
      <sz val="7"/>
      <color theme="1"/>
      <name val="Calibri"/>
      <family val="2"/>
    </font>
    <font>
      <sz val="10"/>
      <color theme="1"/>
      <name val="Calibri"/>
      <family val="2"/>
      <scheme val="minor"/>
    </font>
    <font>
      <b/>
      <sz val="7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/>
    <xf numFmtId="1" fontId="2" fillId="0" borderId="0" xfId="0" applyNumberFormat="1" applyFont="1"/>
    <xf numFmtId="0" fontId="2" fillId="0" borderId="0" xfId="0" applyFont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3" fontId="2" fillId="0" borderId="0" xfId="1" applyFont="1" applyAlignment="1">
      <alignment horizontal="center" vertical="center"/>
    </xf>
    <xf numFmtId="43" fontId="7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43" fontId="9" fillId="0" borderId="0" xfId="0" applyNumberFormat="1" applyFont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43" fontId="18" fillId="0" borderId="0" xfId="1" applyFont="1" applyBorder="1" applyAlignment="1">
      <alignment horizontal="center" vertical="center"/>
    </xf>
    <xf numFmtId="43" fontId="7" fillId="0" borderId="0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" fontId="14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3" fontId="16" fillId="0" borderId="0" xfId="1" applyFont="1" applyAlignment="1">
      <alignment horizontal="center" vertical="center"/>
    </xf>
    <xf numFmtId="43" fontId="16" fillId="0" borderId="0" xfId="0" applyNumberFormat="1" applyFont="1" applyAlignment="1">
      <alignment horizontal="center" vertical="center"/>
    </xf>
    <xf numFmtId="43" fontId="14" fillId="0" borderId="1" xfId="0" applyNumberFormat="1" applyFont="1" applyBorder="1" applyAlignment="1">
      <alignment horizontal="center" vertical="center"/>
    </xf>
    <xf numFmtId="43" fontId="14" fillId="0" borderId="2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43" fontId="16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/>
    </xf>
    <xf numFmtId="43" fontId="16" fillId="0" borderId="1" xfId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" fontId="4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1" fontId="20" fillId="0" borderId="0" xfId="0" applyNumberFormat="1" applyFont="1" applyAlignment="1">
      <alignment horizontal="center" vertical="center"/>
    </xf>
    <xf numFmtId="1" fontId="19" fillId="0" borderId="0" xfId="0" applyNumberFormat="1" applyFont="1" applyAlignment="1">
      <alignment horizontal="center" vertical="top" wrapText="1"/>
    </xf>
    <xf numFmtId="0" fontId="23" fillId="0" borderId="0" xfId="0" applyFont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21" fillId="0" borderId="0" xfId="1" applyFont="1" applyAlignment="1">
      <alignment horizontal="center" vertical="center"/>
    </xf>
    <xf numFmtId="43" fontId="21" fillId="2" borderId="5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3" fontId="17" fillId="0" borderId="1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1" fontId="24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43" fontId="16" fillId="0" borderId="0" xfId="1" applyFont="1" applyBorder="1" applyAlignment="1">
      <alignment horizontal="center" vertical="center"/>
    </xf>
    <xf numFmtId="43" fontId="16" fillId="0" borderId="5" xfId="0" applyNumberFormat="1" applyFont="1" applyBorder="1" applyAlignment="1">
      <alignment horizontal="center" vertical="center"/>
    </xf>
    <xf numFmtId="43" fontId="16" fillId="0" borderId="5" xfId="1" applyFont="1" applyBorder="1" applyAlignment="1">
      <alignment horizontal="center" vertical="center"/>
    </xf>
    <xf numFmtId="43" fontId="14" fillId="0" borderId="0" xfId="0" applyNumberFormat="1" applyFont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26" fillId="0" borderId="4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43" fontId="6" fillId="0" borderId="2" xfId="1" applyFont="1" applyFill="1" applyBorder="1" applyAlignment="1">
      <alignment horizontal="center" vertical="center" wrapText="1"/>
    </xf>
    <xf numFmtId="43" fontId="32" fillId="0" borderId="0" xfId="1" applyFont="1" applyFill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164" fontId="13" fillId="0" borderId="1" xfId="1" applyNumberFormat="1" applyFont="1" applyFill="1" applyBorder="1" applyAlignment="1">
      <alignment horizontal="left"/>
    </xf>
    <xf numFmtId="164" fontId="13" fillId="0" borderId="1" xfId="1" applyNumberFormat="1" applyFont="1" applyFill="1" applyBorder="1" applyAlignment="1">
      <alignment horizontal="center"/>
    </xf>
    <xf numFmtId="164" fontId="13" fillId="0" borderId="1" xfId="1" applyNumberFormat="1" applyFont="1" applyFill="1" applyBorder="1" applyAlignment="1">
      <alignment horizontal="center" vertical="top" wrapText="1"/>
    </xf>
    <xf numFmtId="1" fontId="28" fillId="0" borderId="1" xfId="0" applyNumberFormat="1" applyFont="1" applyBorder="1" applyAlignment="1">
      <alignment horizontal="center" vertical="center"/>
    </xf>
    <xf numFmtId="43" fontId="28" fillId="0" borderId="1" xfId="1" applyFont="1" applyFill="1" applyBorder="1" applyAlignment="1">
      <alignment horizontal="center" vertical="center"/>
    </xf>
    <xf numFmtId="43" fontId="25" fillId="0" borderId="1" xfId="0" applyNumberFormat="1" applyFont="1" applyBorder="1" applyAlignment="1">
      <alignment horizontal="center" vertical="center"/>
    </xf>
    <xf numFmtId="43" fontId="0" fillId="0" borderId="0" xfId="1" applyFont="1"/>
    <xf numFmtId="43" fontId="0" fillId="0" borderId="0" xfId="0" applyNumberFormat="1"/>
    <xf numFmtId="164" fontId="0" fillId="0" borderId="0" xfId="0" applyNumberFormat="1"/>
    <xf numFmtId="0" fontId="28" fillId="0" borderId="1" xfId="0" applyFont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1" fontId="19" fillId="0" borderId="0" xfId="0" applyNumberFormat="1" applyFont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 vertical="center"/>
    </xf>
    <xf numFmtId="164" fontId="28" fillId="0" borderId="1" xfId="0" applyNumberFormat="1" applyFont="1" applyFill="1" applyBorder="1" applyAlignment="1">
      <alignment horizontal="center" vertical="center"/>
    </xf>
    <xf numFmtId="0" fontId="32" fillId="0" borderId="0" xfId="0" applyFont="1" applyFill="1"/>
    <xf numFmtId="43" fontId="8" fillId="0" borderId="0" xfId="0" applyNumberFormat="1" applyFont="1"/>
    <xf numFmtId="1" fontId="13" fillId="0" borderId="1" xfId="0" applyNumberFormat="1" applyFont="1" applyFill="1" applyBorder="1" applyAlignment="1">
      <alignment horizontal="center" vertical="center"/>
    </xf>
    <xf numFmtId="1" fontId="28" fillId="0" borderId="1" xfId="0" applyNumberFormat="1" applyFont="1" applyFill="1" applyBorder="1" applyAlignment="1">
      <alignment horizontal="center" vertical="center"/>
    </xf>
    <xf numFmtId="2" fontId="9" fillId="0" borderId="0" xfId="0" applyNumberFormat="1" applyFont="1" applyFill="1" applyAlignment="1">
      <alignment horizontal="center" vertical="center"/>
    </xf>
    <xf numFmtId="43" fontId="1" fillId="0" borderId="0" xfId="1" applyFont="1"/>
    <xf numFmtId="164" fontId="0" fillId="0" borderId="0" xfId="0" applyNumberFormat="1" applyFont="1"/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47625</xdr:rowOff>
    </xdr:from>
    <xdr:to>
      <xdr:col>27</xdr:col>
      <xdr:colOff>602515</xdr:colOff>
      <xdr:row>8</xdr:row>
      <xdr:rowOff>190687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9518D5-41C8-5FB0-E514-BEC66A4385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47675"/>
          <a:ext cx="17480815" cy="13432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19</xdr:col>
      <xdr:colOff>41371</xdr:colOff>
      <xdr:row>12</xdr:row>
      <xdr:rowOff>152740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D25D37-035C-2476-093F-76CDE783A1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2207" y="0"/>
          <a:ext cx="9316750" cy="24387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19</xdr:col>
      <xdr:colOff>230078</xdr:colOff>
      <xdr:row>46</xdr:row>
      <xdr:rowOff>182197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9324E0-D579-DB1E-1ACE-DFBBB5AAD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90500"/>
          <a:ext cx="10593278" cy="87546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0"/>
  <sheetViews>
    <sheetView tabSelected="1" zoomScale="190" zoomScaleNormal="190" workbookViewId="0">
      <selection activeCell="N7" sqref="N7"/>
    </sheetView>
  </sheetViews>
  <sheetFormatPr defaultRowHeight="15" x14ac:dyDescent="0.25"/>
  <cols>
    <col min="1" max="1" width="4" style="20" customWidth="1"/>
    <col min="2" max="2" width="5.140625" style="59" customWidth="1"/>
    <col min="3" max="3" width="4.5703125" style="59" customWidth="1"/>
    <col min="4" max="4" width="5.42578125" style="20" customWidth="1"/>
    <col min="5" max="5" width="6.5703125" style="43" customWidth="1"/>
    <col min="6" max="6" width="6.5703125" style="106" customWidth="1"/>
    <col min="7" max="7" width="6.5703125" style="43" customWidth="1"/>
    <col min="8" max="8" width="6" style="44" customWidth="1"/>
    <col min="9" max="9" width="6" style="102" customWidth="1"/>
    <col min="10" max="10" width="11" style="102" customWidth="1"/>
    <col min="11" max="11" width="11.28515625" style="102" customWidth="1"/>
    <col min="12" max="12" width="7.28515625" style="79" customWidth="1"/>
    <col min="13" max="13" width="10" style="102" customWidth="1"/>
    <col min="14" max="14" width="14.5703125" style="1" bestFit="1" customWidth="1"/>
    <col min="15" max="15" width="16" customWidth="1"/>
    <col min="16" max="16" width="11.28515625" customWidth="1"/>
    <col min="17" max="17" width="9.5703125" customWidth="1"/>
    <col min="18" max="18" width="9.28515625" style="1" customWidth="1"/>
    <col min="21" max="22" width="14.85546875" customWidth="1"/>
    <col min="28" max="28" width="16.140625" customWidth="1"/>
  </cols>
  <sheetData>
    <row r="1" spans="1:18" ht="62.25" customHeight="1" x14ac:dyDescent="0.25">
      <c r="A1" s="58" t="s">
        <v>1</v>
      </c>
      <c r="B1" s="58" t="s">
        <v>0</v>
      </c>
      <c r="C1" s="58" t="s">
        <v>2</v>
      </c>
      <c r="D1" s="58" t="s">
        <v>19</v>
      </c>
      <c r="E1" s="58" t="s">
        <v>20</v>
      </c>
      <c r="F1" s="97" t="s">
        <v>33</v>
      </c>
      <c r="G1" s="95" t="s">
        <v>34</v>
      </c>
      <c r="H1" s="58" t="s">
        <v>11</v>
      </c>
      <c r="I1" s="96" t="s">
        <v>27</v>
      </c>
      <c r="J1" s="97" t="s">
        <v>28</v>
      </c>
      <c r="K1" s="98" t="s">
        <v>29</v>
      </c>
      <c r="L1" s="78" t="s">
        <v>30</v>
      </c>
      <c r="M1" s="98" t="s">
        <v>31</v>
      </c>
      <c r="N1" s="75"/>
    </row>
    <row r="2" spans="1:18" x14ac:dyDescent="0.25">
      <c r="A2" s="80">
        <v>1</v>
      </c>
      <c r="B2" s="81">
        <v>101</v>
      </c>
      <c r="C2" s="81">
        <v>1</v>
      </c>
      <c r="D2" s="82" t="s">
        <v>32</v>
      </c>
      <c r="E2" s="82">
        <v>1956</v>
      </c>
      <c r="F2" s="104">
        <v>143</v>
      </c>
      <c r="G2" s="82">
        <f>E2+F2</f>
        <v>2099</v>
      </c>
      <c r="H2" s="82">
        <f>G2*1.1</f>
        <v>2308.9</v>
      </c>
      <c r="I2" s="99">
        <v>34000</v>
      </c>
      <c r="J2" s="83">
        <f>G2*I2</f>
        <v>71366000</v>
      </c>
      <c r="K2" s="84">
        <f>ROUND(J2*1.2,0)</f>
        <v>85639200</v>
      </c>
      <c r="L2" s="85">
        <f>MROUND((K2*0.03/12),500)</f>
        <v>214000</v>
      </c>
      <c r="M2" s="84">
        <f>H2*2800</f>
        <v>6464920</v>
      </c>
      <c r="O2" s="89">
        <v>73000000</v>
      </c>
    </row>
    <row r="3" spans="1:18" x14ac:dyDescent="0.25">
      <c r="A3" s="80">
        <v>2</v>
      </c>
      <c r="B3" s="82">
        <v>201</v>
      </c>
      <c r="C3" s="81">
        <v>2</v>
      </c>
      <c r="D3" s="82" t="s">
        <v>32</v>
      </c>
      <c r="E3" s="82">
        <v>1956</v>
      </c>
      <c r="F3" s="104">
        <v>143</v>
      </c>
      <c r="G3" s="82">
        <f t="shared" ref="G3:G15" si="0">E3+F3</f>
        <v>2099</v>
      </c>
      <c r="H3" s="82">
        <f t="shared" ref="H3:H15" si="1">G3*1.1</f>
        <v>2308.9</v>
      </c>
      <c r="I3" s="99">
        <v>34000</v>
      </c>
      <c r="J3" s="83">
        <f t="shared" ref="J3:J15" si="2">G3*I3</f>
        <v>71366000</v>
      </c>
      <c r="K3" s="84">
        <f t="shared" ref="K3:K15" si="3">ROUND(J3*1.2,0)</f>
        <v>85639200</v>
      </c>
      <c r="L3" s="85">
        <f t="shared" ref="L3:L15" si="4">MROUND((K3*0.03/12),500)</f>
        <v>214000</v>
      </c>
      <c r="M3" s="84">
        <f t="shared" ref="M3:M15" si="5">H3*2800</f>
        <v>6464920</v>
      </c>
      <c r="O3" s="90">
        <f>O2/E2</f>
        <v>37321.063394683028</v>
      </c>
    </row>
    <row r="4" spans="1:18" s="21" customFormat="1" x14ac:dyDescent="0.25">
      <c r="A4" s="80">
        <v>3</v>
      </c>
      <c r="B4" s="81">
        <v>301</v>
      </c>
      <c r="C4" s="81">
        <v>3</v>
      </c>
      <c r="D4" s="82" t="s">
        <v>32</v>
      </c>
      <c r="E4" s="82">
        <v>1956</v>
      </c>
      <c r="F4" s="104">
        <v>143</v>
      </c>
      <c r="G4" s="82">
        <f t="shared" si="0"/>
        <v>2099</v>
      </c>
      <c r="H4" s="82">
        <f t="shared" si="1"/>
        <v>2308.9</v>
      </c>
      <c r="I4" s="99">
        <v>34000</v>
      </c>
      <c r="J4" s="83">
        <f t="shared" si="2"/>
        <v>71366000</v>
      </c>
      <c r="K4" s="84">
        <f t="shared" si="3"/>
        <v>85639200</v>
      </c>
      <c r="L4" s="85">
        <f t="shared" si="4"/>
        <v>214000</v>
      </c>
      <c r="M4" s="84">
        <f t="shared" si="5"/>
        <v>6464920</v>
      </c>
      <c r="N4" s="1"/>
    </row>
    <row r="5" spans="1:18" s="21" customFormat="1" x14ac:dyDescent="0.25">
      <c r="A5" s="80">
        <v>4</v>
      </c>
      <c r="B5" s="82">
        <v>401</v>
      </c>
      <c r="C5" s="81">
        <v>4</v>
      </c>
      <c r="D5" s="82" t="s">
        <v>32</v>
      </c>
      <c r="E5" s="82">
        <v>1956</v>
      </c>
      <c r="F5" s="104">
        <v>143</v>
      </c>
      <c r="G5" s="82">
        <f t="shared" si="0"/>
        <v>2099</v>
      </c>
      <c r="H5" s="82">
        <f t="shared" si="1"/>
        <v>2308.9</v>
      </c>
      <c r="I5" s="99">
        <v>34000</v>
      </c>
      <c r="J5" s="83">
        <f t="shared" si="2"/>
        <v>71366000</v>
      </c>
      <c r="K5" s="84">
        <f t="shared" si="3"/>
        <v>85639200</v>
      </c>
      <c r="L5" s="85">
        <f t="shared" si="4"/>
        <v>214000</v>
      </c>
      <c r="M5" s="84">
        <f t="shared" si="5"/>
        <v>6464920</v>
      </c>
      <c r="N5" s="1"/>
    </row>
    <row r="6" spans="1:18" s="21" customFormat="1" x14ac:dyDescent="0.25">
      <c r="A6" s="80">
        <v>5</v>
      </c>
      <c r="B6" s="81">
        <v>501</v>
      </c>
      <c r="C6" s="81">
        <v>5</v>
      </c>
      <c r="D6" s="82" t="s">
        <v>32</v>
      </c>
      <c r="E6" s="82">
        <v>1956</v>
      </c>
      <c r="F6" s="104">
        <v>143</v>
      </c>
      <c r="G6" s="82">
        <f t="shared" si="0"/>
        <v>2099</v>
      </c>
      <c r="H6" s="82">
        <f t="shared" si="1"/>
        <v>2308.9</v>
      </c>
      <c r="I6" s="99">
        <v>34000</v>
      </c>
      <c r="J6" s="83">
        <f t="shared" si="2"/>
        <v>71366000</v>
      </c>
      <c r="K6" s="84">
        <f t="shared" si="3"/>
        <v>85639200</v>
      </c>
      <c r="L6" s="85">
        <f t="shared" si="4"/>
        <v>214000</v>
      </c>
      <c r="M6" s="84">
        <f t="shared" si="5"/>
        <v>6464920</v>
      </c>
      <c r="N6" s="1"/>
      <c r="O6" s="103"/>
    </row>
    <row r="7" spans="1:18" x14ac:dyDescent="0.25">
      <c r="A7" s="80">
        <v>6</v>
      </c>
      <c r="B7" s="82">
        <v>601</v>
      </c>
      <c r="C7" s="81">
        <v>6</v>
      </c>
      <c r="D7" s="82" t="s">
        <v>32</v>
      </c>
      <c r="E7" s="82">
        <v>1956</v>
      </c>
      <c r="F7" s="104">
        <v>143</v>
      </c>
      <c r="G7" s="82">
        <f t="shared" si="0"/>
        <v>2099</v>
      </c>
      <c r="H7" s="82">
        <f t="shared" si="1"/>
        <v>2308.9</v>
      </c>
      <c r="I7" s="99">
        <v>34000</v>
      </c>
      <c r="J7" s="83">
        <f t="shared" si="2"/>
        <v>71366000</v>
      </c>
      <c r="K7" s="84">
        <f t="shared" si="3"/>
        <v>85639200</v>
      </c>
      <c r="L7" s="85">
        <f t="shared" si="4"/>
        <v>214000</v>
      </c>
      <c r="M7" s="84">
        <f t="shared" si="5"/>
        <v>6464920</v>
      </c>
    </row>
    <row r="8" spans="1:18" x14ac:dyDescent="0.25">
      <c r="A8" s="80">
        <v>7</v>
      </c>
      <c r="B8" s="82">
        <v>701</v>
      </c>
      <c r="C8" s="81">
        <v>7</v>
      </c>
      <c r="D8" s="82" t="s">
        <v>32</v>
      </c>
      <c r="E8" s="82">
        <v>1956</v>
      </c>
      <c r="F8" s="104">
        <v>143</v>
      </c>
      <c r="G8" s="82">
        <f t="shared" si="0"/>
        <v>2099</v>
      </c>
      <c r="H8" s="82">
        <f t="shared" si="1"/>
        <v>2308.9</v>
      </c>
      <c r="I8" s="99">
        <v>34000</v>
      </c>
      <c r="J8" s="83">
        <f t="shared" si="2"/>
        <v>71366000</v>
      </c>
      <c r="K8" s="84">
        <f t="shared" si="3"/>
        <v>85639200</v>
      </c>
      <c r="L8" s="85">
        <f t="shared" si="4"/>
        <v>214000</v>
      </c>
      <c r="M8" s="84">
        <f t="shared" si="5"/>
        <v>6464920</v>
      </c>
    </row>
    <row r="9" spans="1:18" x14ac:dyDescent="0.25">
      <c r="A9" s="80">
        <v>8</v>
      </c>
      <c r="B9" s="82">
        <v>801</v>
      </c>
      <c r="C9" s="81">
        <v>8</v>
      </c>
      <c r="D9" s="82" t="s">
        <v>32</v>
      </c>
      <c r="E9" s="82">
        <v>1956</v>
      </c>
      <c r="F9" s="104">
        <v>143</v>
      </c>
      <c r="G9" s="82">
        <f t="shared" si="0"/>
        <v>2099</v>
      </c>
      <c r="H9" s="82">
        <f t="shared" si="1"/>
        <v>2308.9</v>
      </c>
      <c r="I9" s="99">
        <v>34000</v>
      </c>
      <c r="J9" s="83">
        <f t="shared" si="2"/>
        <v>71366000</v>
      </c>
      <c r="K9" s="84">
        <f t="shared" si="3"/>
        <v>85639200</v>
      </c>
      <c r="L9" s="85">
        <f t="shared" si="4"/>
        <v>214000</v>
      </c>
      <c r="M9" s="84">
        <f t="shared" si="5"/>
        <v>6464920</v>
      </c>
    </row>
    <row r="10" spans="1:18" x14ac:dyDescent="0.25">
      <c r="A10" s="80">
        <v>9</v>
      </c>
      <c r="B10" s="82">
        <v>901</v>
      </c>
      <c r="C10" s="81">
        <v>9</v>
      </c>
      <c r="D10" s="82" t="s">
        <v>32</v>
      </c>
      <c r="E10" s="82">
        <v>1956</v>
      </c>
      <c r="F10" s="104">
        <v>143</v>
      </c>
      <c r="G10" s="82">
        <f t="shared" si="0"/>
        <v>2099</v>
      </c>
      <c r="H10" s="82">
        <f t="shared" si="1"/>
        <v>2308.9</v>
      </c>
      <c r="I10" s="99">
        <v>34000</v>
      </c>
      <c r="J10" s="83">
        <f t="shared" si="2"/>
        <v>71366000</v>
      </c>
      <c r="K10" s="84">
        <f t="shared" si="3"/>
        <v>85639200</v>
      </c>
      <c r="L10" s="85">
        <f t="shared" si="4"/>
        <v>214000</v>
      </c>
      <c r="M10" s="84">
        <f t="shared" si="5"/>
        <v>6464920</v>
      </c>
    </row>
    <row r="11" spans="1:18" x14ac:dyDescent="0.25">
      <c r="A11" s="80">
        <v>10</v>
      </c>
      <c r="B11" s="82">
        <v>1001</v>
      </c>
      <c r="C11" s="81">
        <v>10</v>
      </c>
      <c r="D11" s="82" t="s">
        <v>32</v>
      </c>
      <c r="E11" s="82">
        <v>1956</v>
      </c>
      <c r="F11" s="104">
        <v>143</v>
      </c>
      <c r="G11" s="82">
        <f t="shared" si="0"/>
        <v>2099</v>
      </c>
      <c r="H11" s="82">
        <f t="shared" si="1"/>
        <v>2308.9</v>
      </c>
      <c r="I11" s="99">
        <v>34000</v>
      </c>
      <c r="J11" s="83">
        <f t="shared" si="2"/>
        <v>71366000</v>
      </c>
      <c r="K11" s="84">
        <f t="shared" si="3"/>
        <v>85639200</v>
      </c>
      <c r="L11" s="85">
        <f t="shared" si="4"/>
        <v>214000</v>
      </c>
      <c r="M11" s="84">
        <f t="shared" si="5"/>
        <v>6464920</v>
      </c>
    </row>
    <row r="12" spans="1:18" ht="16.5" x14ac:dyDescent="0.3">
      <c r="A12" s="80">
        <v>11</v>
      </c>
      <c r="B12" s="81">
        <v>1101</v>
      </c>
      <c r="C12" s="81">
        <v>11</v>
      </c>
      <c r="D12" s="82" t="s">
        <v>32</v>
      </c>
      <c r="E12" s="82">
        <v>1956</v>
      </c>
      <c r="F12" s="104">
        <v>143</v>
      </c>
      <c r="G12" s="82">
        <f t="shared" si="0"/>
        <v>2099</v>
      </c>
      <c r="H12" s="82">
        <f t="shared" si="1"/>
        <v>2308.9</v>
      </c>
      <c r="I12" s="99">
        <v>34000</v>
      </c>
      <c r="J12" s="83">
        <f t="shared" si="2"/>
        <v>71366000</v>
      </c>
      <c r="K12" s="84">
        <f t="shared" si="3"/>
        <v>85639200</v>
      </c>
      <c r="L12" s="85">
        <f t="shared" si="4"/>
        <v>214000</v>
      </c>
      <c r="M12" s="84">
        <f t="shared" si="5"/>
        <v>6464920</v>
      </c>
      <c r="N12" s="76"/>
      <c r="R12" s="2"/>
    </row>
    <row r="13" spans="1:18" ht="16.5" x14ac:dyDescent="0.3">
      <c r="A13" s="80">
        <v>12</v>
      </c>
      <c r="B13" s="81">
        <v>1201</v>
      </c>
      <c r="C13" s="81">
        <v>12</v>
      </c>
      <c r="D13" s="82" t="s">
        <v>32</v>
      </c>
      <c r="E13" s="82">
        <v>1956</v>
      </c>
      <c r="F13" s="104">
        <v>143</v>
      </c>
      <c r="G13" s="82">
        <f t="shared" si="0"/>
        <v>2099</v>
      </c>
      <c r="H13" s="82">
        <f t="shared" si="1"/>
        <v>2308.9</v>
      </c>
      <c r="I13" s="99">
        <v>34000</v>
      </c>
      <c r="J13" s="83">
        <f t="shared" si="2"/>
        <v>71366000</v>
      </c>
      <c r="K13" s="84">
        <f t="shared" si="3"/>
        <v>85639200</v>
      </c>
      <c r="L13" s="85">
        <f t="shared" si="4"/>
        <v>214000</v>
      </c>
      <c r="M13" s="84">
        <f t="shared" si="5"/>
        <v>6464920</v>
      </c>
      <c r="N13" s="76"/>
      <c r="R13" s="2"/>
    </row>
    <row r="14" spans="1:18" ht="16.5" x14ac:dyDescent="0.3">
      <c r="A14" s="80">
        <v>13</v>
      </c>
      <c r="B14" s="81">
        <v>1301</v>
      </c>
      <c r="C14" s="81">
        <v>13</v>
      </c>
      <c r="D14" s="82" t="s">
        <v>32</v>
      </c>
      <c r="E14" s="82">
        <v>1956</v>
      </c>
      <c r="F14" s="104">
        <v>143</v>
      </c>
      <c r="G14" s="82">
        <f t="shared" si="0"/>
        <v>2099</v>
      </c>
      <c r="H14" s="82">
        <f t="shared" si="1"/>
        <v>2308.9</v>
      </c>
      <c r="I14" s="99">
        <v>34000</v>
      </c>
      <c r="J14" s="83">
        <f t="shared" si="2"/>
        <v>71366000</v>
      </c>
      <c r="K14" s="84">
        <f t="shared" si="3"/>
        <v>85639200</v>
      </c>
      <c r="L14" s="85">
        <f t="shared" si="4"/>
        <v>214000</v>
      </c>
      <c r="M14" s="84">
        <f t="shared" si="5"/>
        <v>6464920</v>
      </c>
      <c r="N14" s="76"/>
      <c r="R14" s="2"/>
    </row>
    <row r="15" spans="1:18" ht="16.5" x14ac:dyDescent="0.3">
      <c r="A15" s="80">
        <v>14</v>
      </c>
      <c r="B15" s="81">
        <v>1401</v>
      </c>
      <c r="C15" s="81">
        <v>14</v>
      </c>
      <c r="D15" s="82" t="s">
        <v>32</v>
      </c>
      <c r="E15" s="82">
        <v>1956</v>
      </c>
      <c r="F15" s="104">
        <v>143</v>
      </c>
      <c r="G15" s="82">
        <f t="shared" si="0"/>
        <v>2099</v>
      </c>
      <c r="H15" s="82">
        <f t="shared" si="1"/>
        <v>2308.9</v>
      </c>
      <c r="I15" s="99">
        <v>34000</v>
      </c>
      <c r="J15" s="83">
        <f t="shared" si="2"/>
        <v>71366000</v>
      </c>
      <c r="K15" s="84">
        <f t="shared" si="3"/>
        <v>85639200</v>
      </c>
      <c r="L15" s="85">
        <f t="shared" si="4"/>
        <v>214000</v>
      </c>
      <c r="M15" s="84">
        <f t="shared" si="5"/>
        <v>6464920</v>
      </c>
      <c r="N15" s="76"/>
      <c r="R15" s="2"/>
    </row>
    <row r="16" spans="1:18" s="30" customFormat="1" ht="16.5" x14ac:dyDescent="0.25">
      <c r="A16" s="92" t="s">
        <v>3</v>
      </c>
      <c r="B16" s="92"/>
      <c r="C16" s="92"/>
      <c r="D16" s="92"/>
      <c r="E16" s="86">
        <f t="shared" ref="E16:H16" si="6">SUM(E2:E15)</f>
        <v>27384</v>
      </c>
      <c r="F16" s="105">
        <f>SUM(F2:F15)</f>
        <v>2002</v>
      </c>
      <c r="G16" s="86">
        <f>SUM(G2:G15)</f>
        <v>29386</v>
      </c>
      <c r="H16" s="86">
        <f t="shared" si="6"/>
        <v>32324.600000000009</v>
      </c>
      <c r="I16" s="100"/>
      <c r="J16" s="101">
        <f>SUM(J2:J15)</f>
        <v>999124000</v>
      </c>
      <c r="K16" s="101">
        <f>SUM(K2:K15)</f>
        <v>1198948800</v>
      </c>
      <c r="L16" s="87"/>
      <c r="M16" s="101">
        <f>SUM(M2:M15)</f>
        <v>90508880</v>
      </c>
      <c r="N16" s="77"/>
    </row>
    <row r="18" spans="14:15" x14ac:dyDescent="0.25">
      <c r="O18" s="89"/>
    </row>
    <row r="19" spans="14:15" x14ac:dyDescent="0.25">
      <c r="N19" s="107">
        <f>H16*2800</f>
        <v>90508880.00000003</v>
      </c>
      <c r="O19" s="91"/>
    </row>
    <row r="20" spans="14:15" x14ac:dyDescent="0.25">
      <c r="N20" s="108">
        <f>N19*23%</f>
        <v>20817042.400000006</v>
      </c>
    </row>
  </sheetData>
  <mergeCells count="1">
    <mergeCell ref="A16:D1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B0735-CCBB-4A86-9CAF-EE343CABF7B4}">
  <dimension ref="A1:L12"/>
  <sheetViews>
    <sheetView zoomScale="160" zoomScaleNormal="160" workbookViewId="0">
      <selection activeCell="D2" sqref="D2:G2"/>
    </sheetView>
  </sheetViews>
  <sheetFormatPr defaultRowHeight="15" x14ac:dyDescent="0.25"/>
  <cols>
    <col min="2" max="2" width="18.5703125" style="1" customWidth="1"/>
    <col min="3" max="3" width="10.42578125" style="1" customWidth="1"/>
    <col min="4" max="4" width="15.140625" style="1" bestFit="1" customWidth="1"/>
    <col min="5" max="5" width="11.85546875" style="1" bestFit="1" customWidth="1"/>
    <col min="6" max="6" width="19.28515625" style="1" customWidth="1"/>
    <col min="7" max="7" width="21" style="1" customWidth="1"/>
    <col min="8" max="8" width="16.85546875" style="1" bestFit="1" customWidth="1"/>
    <col min="9" max="9" width="19.28515625" style="1" customWidth="1"/>
    <col min="11" max="11" width="15.28515625" bestFit="1" customWidth="1"/>
  </cols>
  <sheetData>
    <row r="1" spans="1:12" s="5" customFormat="1" ht="21" customHeight="1" x14ac:dyDescent="0.25">
      <c r="A1" s="53" t="s">
        <v>4</v>
      </c>
      <c r="B1" s="53" t="s">
        <v>10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3"/>
      <c r="I1" s="3"/>
      <c r="J1" s="3"/>
      <c r="K1" s="3"/>
      <c r="L1" s="3"/>
    </row>
    <row r="2" spans="1:12" s="5" customFormat="1" ht="68.25" customHeight="1" x14ac:dyDescent="0.25">
      <c r="A2" s="54">
        <v>1</v>
      </c>
      <c r="B2" s="19" t="s">
        <v>21</v>
      </c>
      <c r="C2" s="19">
        <f>51+34</f>
        <v>85</v>
      </c>
      <c r="D2" s="57" t="e">
        <f>'Progressive One'!#REF!</f>
        <v>#REF!</v>
      </c>
      <c r="E2" s="67">
        <f>'Progressive One'!H16</f>
        <v>32324.600000000009</v>
      </c>
      <c r="F2" s="88">
        <f>'Progressive One'!J16</f>
        <v>999124000</v>
      </c>
      <c r="G2" s="88">
        <f>'Progressive One'!K16</f>
        <v>1198948800</v>
      </c>
      <c r="H2" s="3"/>
      <c r="I2" s="3"/>
      <c r="J2" s="3"/>
      <c r="K2" s="3"/>
      <c r="L2" s="3"/>
    </row>
    <row r="3" spans="1:12" s="5" customFormat="1" x14ac:dyDescent="0.25">
      <c r="F3" s="3"/>
      <c r="G3" s="3"/>
      <c r="H3" s="3"/>
      <c r="I3" s="4"/>
      <c r="J3" s="3"/>
      <c r="K3" s="3"/>
      <c r="L3" s="3"/>
    </row>
    <row r="4" spans="1:12" s="5" customFormat="1" x14ac:dyDescent="0.25">
      <c r="F4" s="3"/>
      <c r="G4" s="3"/>
      <c r="H4" s="3"/>
      <c r="I4" s="3"/>
      <c r="J4" s="3"/>
      <c r="K4" s="3"/>
      <c r="L4" s="3"/>
    </row>
    <row r="5" spans="1:12" s="5" customFormat="1" ht="16.5" x14ac:dyDescent="0.25">
      <c r="B5" s="8"/>
      <c r="D5" s="9"/>
      <c r="E5" s="9"/>
      <c r="F5" s="10"/>
      <c r="G5" s="10"/>
      <c r="H5" s="3"/>
      <c r="I5" s="6"/>
      <c r="J5" s="3"/>
      <c r="K5" s="3"/>
      <c r="L5" s="3"/>
    </row>
    <row r="6" spans="1:12" s="3" customFormat="1" ht="16.5" x14ac:dyDescent="0.25">
      <c r="A6" s="22"/>
      <c r="B6" s="23"/>
      <c r="C6" s="22"/>
      <c r="D6" s="24"/>
      <c r="E6" s="24"/>
      <c r="F6" s="14"/>
      <c r="G6" s="14"/>
      <c r="I6" s="6"/>
    </row>
    <row r="7" spans="1:12" s="5" customFormat="1" ht="15.75" x14ac:dyDescent="0.25">
      <c r="A7" s="36"/>
      <c r="B7" s="36"/>
      <c r="C7" s="15"/>
      <c r="D7" s="16"/>
      <c r="E7" s="16"/>
      <c r="F7" s="17"/>
      <c r="G7" s="17"/>
      <c r="H7" s="3"/>
      <c r="I7" s="7"/>
      <c r="J7" s="3"/>
      <c r="K7" s="3"/>
      <c r="L7" s="3"/>
    </row>
    <row r="8" spans="1:12" s="5" customForma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s="5" customFormat="1" x14ac:dyDescent="0.25">
      <c r="F9" s="3"/>
      <c r="G9" s="3"/>
      <c r="H9" s="3"/>
      <c r="I9" s="3"/>
    </row>
    <row r="10" spans="1:12" s="5" customFormat="1" ht="16.5" x14ac:dyDescent="0.25">
      <c r="B10" s="8"/>
      <c r="D10" s="9"/>
      <c r="E10" s="9"/>
      <c r="F10" s="10"/>
      <c r="G10" s="10"/>
      <c r="H10" s="3"/>
      <c r="I10" s="11"/>
    </row>
    <row r="11" spans="1:12" s="3" customFormat="1" ht="16.5" x14ac:dyDescent="0.25">
      <c r="B11" s="12"/>
      <c r="D11" s="13"/>
      <c r="E11" s="13"/>
      <c r="F11" s="14"/>
      <c r="G11" s="14"/>
      <c r="I11" s="11"/>
    </row>
    <row r="12" spans="1:12" s="5" customFormat="1" ht="15.75" x14ac:dyDescent="0.25">
      <c r="A12" s="36"/>
      <c r="B12" s="36"/>
      <c r="C12" s="15"/>
      <c r="D12" s="16"/>
      <c r="E12" s="16"/>
      <c r="F12" s="17"/>
      <c r="G12" s="17"/>
      <c r="H12" s="3"/>
      <c r="I12" s="1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98FBA-0B15-44AF-A107-08E97B586124}">
  <dimension ref="B3:T98"/>
  <sheetViews>
    <sheetView zoomScaleNormal="100" workbookViewId="0">
      <selection activeCell="K13" sqref="K13"/>
    </sheetView>
  </sheetViews>
  <sheetFormatPr defaultRowHeight="15.75" x14ac:dyDescent="0.25"/>
  <cols>
    <col min="1" max="10" width="9.140625" style="46"/>
    <col min="11" max="11" width="10.5703125" style="46" bestFit="1" customWidth="1"/>
    <col min="12" max="13" width="9.140625" style="46"/>
    <col min="14" max="14" width="9.5703125" style="46" bestFit="1" customWidth="1"/>
    <col min="15" max="18" width="9.140625" style="46"/>
    <col min="19" max="19" width="13.5703125" style="46" bestFit="1" customWidth="1"/>
    <col min="20" max="16384" width="9.140625" style="46"/>
  </cols>
  <sheetData>
    <row r="3" spans="2:20" x14ac:dyDescent="0.25">
      <c r="B3" s="48"/>
    </row>
    <row r="5" spans="2:20" x14ac:dyDescent="0.25">
      <c r="E5" s="49"/>
    </row>
    <row r="6" spans="2:20" x14ac:dyDescent="0.25">
      <c r="E6" s="45"/>
    </row>
    <row r="7" spans="2:20" x14ac:dyDescent="0.25">
      <c r="E7" s="45"/>
    </row>
    <row r="8" spans="2:20" x14ac:dyDescent="0.25">
      <c r="E8" s="45"/>
      <c r="K8" s="49"/>
      <c r="L8" s="49"/>
      <c r="M8" s="49"/>
      <c r="N8" s="49"/>
      <c r="O8" s="49"/>
    </row>
    <row r="9" spans="2:20" x14ac:dyDescent="0.25">
      <c r="E9" s="45"/>
      <c r="K9" s="45"/>
      <c r="L9" s="45"/>
      <c r="M9" s="45"/>
      <c r="N9" s="45"/>
      <c r="O9" s="45"/>
    </row>
    <row r="10" spans="2:20" x14ac:dyDescent="0.25">
      <c r="E10" s="45"/>
      <c r="K10" s="45"/>
      <c r="L10" s="45"/>
      <c r="M10" s="45"/>
      <c r="N10" s="45"/>
      <c r="O10" s="45"/>
    </row>
    <row r="11" spans="2:20" x14ac:dyDescent="0.25">
      <c r="E11" s="45"/>
      <c r="K11" s="45"/>
      <c r="L11" s="45"/>
      <c r="M11" s="45"/>
      <c r="N11" s="45"/>
      <c r="O11" s="45"/>
      <c r="P11" s="45"/>
      <c r="Q11" s="45"/>
      <c r="R11" s="45"/>
      <c r="S11" s="45"/>
    </row>
    <row r="12" spans="2:20" x14ac:dyDescent="0.25">
      <c r="E12" s="45"/>
      <c r="K12" s="45"/>
      <c r="L12" s="45"/>
      <c r="M12" s="45"/>
      <c r="N12" s="50"/>
      <c r="O12" s="45"/>
      <c r="P12" s="47"/>
      <c r="Q12" s="47"/>
      <c r="R12" s="47"/>
      <c r="S12" s="51"/>
      <c r="T12" s="47"/>
    </row>
    <row r="13" spans="2:20" x14ac:dyDescent="0.25">
      <c r="E13" s="45"/>
      <c r="I13" s="46" t="s">
        <v>32</v>
      </c>
      <c r="J13" s="46">
        <v>181.74</v>
      </c>
      <c r="K13" s="94">
        <f>J13*10.764</f>
        <v>1956.24936</v>
      </c>
      <c r="L13" s="45">
        <v>14</v>
      </c>
      <c r="M13" s="45"/>
      <c r="N13" s="50"/>
      <c r="O13" s="45"/>
      <c r="P13" s="47"/>
      <c r="Q13" s="47"/>
      <c r="R13" s="47"/>
      <c r="S13" s="51"/>
      <c r="T13" s="47"/>
    </row>
    <row r="14" spans="2:20" x14ac:dyDescent="0.25">
      <c r="E14" s="45"/>
      <c r="K14" s="45"/>
      <c r="L14" s="45"/>
      <c r="M14" s="45"/>
      <c r="N14" s="50"/>
      <c r="O14" s="45"/>
      <c r="P14" s="47"/>
      <c r="Q14" s="47"/>
      <c r="R14" s="47"/>
      <c r="S14" s="51"/>
      <c r="T14" s="47"/>
    </row>
    <row r="15" spans="2:20" x14ac:dyDescent="0.25">
      <c r="E15" s="45"/>
      <c r="K15" s="45"/>
      <c r="L15" s="45"/>
      <c r="M15" s="45"/>
      <c r="N15" s="50"/>
      <c r="O15" s="45"/>
      <c r="P15" s="47"/>
      <c r="Q15" s="47"/>
      <c r="R15" s="47"/>
      <c r="S15" s="51"/>
      <c r="T15" s="47"/>
    </row>
    <row r="16" spans="2:20" x14ac:dyDescent="0.25">
      <c r="E16" s="45"/>
      <c r="K16" s="45"/>
      <c r="L16" s="45"/>
      <c r="M16" s="45"/>
      <c r="N16" s="45"/>
      <c r="O16" s="52"/>
      <c r="P16" s="47"/>
      <c r="Q16" s="47"/>
      <c r="R16" s="47"/>
      <c r="S16" s="51"/>
      <c r="T16" s="47"/>
    </row>
    <row r="17" spans="2:20" x14ac:dyDescent="0.25">
      <c r="E17" s="45"/>
      <c r="K17" s="45"/>
      <c r="L17" s="45"/>
      <c r="M17" s="45"/>
      <c r="N17" s="45"/>
      <c r="O17" s="45"/>
      <c r="P17" s="47"/>
      <c r="Q17" s="47"/>
      <c r="R17" s="47"/>
      <c r="S17" s="51"/>
      <c r="T17" s="47"/>
    </row>
    <row r="18" spans="2:20" x14ac:dyDescent="0.25">
      <c r="E18" s="48"/>
      <c r="O18" s="45"/>
      <c r="P18" s="45"/>
      <c r="Q18" s="45"/>
      <c r="R18" s="50"/>
      <c r="S18" s="45"/>
    </row>
    <row r="19" spans="2:20" x14ac:dyDescent="0.25">
      <c r="O19" s="45"/>
      <c r="P19" s="45"/>
      <c r="Q19" s="45"/>
      <c r="R19" s="50"/>
      <c r="S19" s="45"/>
    </row>
    <row r="20" spans="2:20" ht="21.75" customHeight="1" x14ac:dyDescent="0.25">
      <c r="O20" s="45"/>
      <c r="P20" s="45"/>
      <c r="Q20" s="45"/>
      <c r="R20" s="50"/>
      <c r="S20" s="45"/>
    </row>
    <row r="21" spans="2:20" x14ac:dyDescent="0.25">
      <c r="O21" s="45"/>
      <c r="P21" s="45"/>
      <c r="Q21" s="45"/>
      <c r="R21" s="50"/>
      <c r="S21" s="45"/>
    </row>
    <row r="22" spans="2:20" x14ac:dyDescent="0.25">
      <c r="S22" s="48"/>
    </row>
    <row r="26" spans="2:20" x14ac:dyDescent="0.25">
      <c r="B26" s="48"/>
    </row>
    <row r="28" spans="2:20" x14ac:dyDescent="0.25">
      <c r="D28" s="45"/>
      <c r="O28" s="45"/>
      <c r="P28" s="45"/>
      <c r="Q28" s="45"/>
      <c r="R28" s="45"/>
      <c r="S28" s="45"/>
    </row>
    <row r="29" spans="2:20" x14ac:dyDescent="0.25">
      <c r="D29" s="45"/>
      <c r="O29" s="45"/>
      <c r="P29" s="45"/>
      <c r="Q29" s="45"/>
      <c r="R29" s="45"/>
      <c r="S29" s="45"/>
    </row>
    <row r="30" spans="2:20" x14ac:dyDescent="0.25">
      <c r="D30" s="45"/>
      <c r="O30" s="45"/>
      <c r="P30" s="45"/>
      <c r="Q30" s="45"/>
      <c r="R30" s="45"/>
      <c r="S30" s="45"/>
    </row>
    <row r="98" spans="11:11" x14ac:dyDescent="0.25">
      <c r="K98" s="48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25"/>
  <sheetViews>
    <sheetView zoomScale="145" zoomScaleNormal="145" workbookViewId="0">
      <selection activeCell="I17" sqref="I17"/>
    </sheetView>
  </sheetViews>
  <sheetFormatPr defaultRowHeight="15" x14ac:dyDescent="0.25"/>
  <cols>
    <col min="1" max="1" width="14.5703125" style="39" customWidth="1"/>
    <col min="2" max="2" width="8" style="39" customWidth="1"/>
    <col min="3" max="3" width="7.28515625" style="39" customWidth="1"/>
    <col min="4" max="6" width="6.7109375" style="39" customWidth="1"/>
    <col min="7" max="8" width="9.140625" style="38" customWidth="1"/>
    <col min="9" max="9" width="10.5703125" style="39" customWidth="1"/>
    <col min="10" max="10" width="7.140625" style="39" customWidth="1"/>
    <col min="11" max="11" width="7" style="39" customWidth="1"/>
    <col min="12" max="12" width="5.5703125" style="39" customWidth="1"/>
    <col min="13" max="13" width="7" style="39" customWidth="1"/>
    <col min="14" max="14" width="10.140625" style="38" customWidth="1"/>
    <col min="15" max="15" width="14.7109375" style="39" customWidth="1"/>
    <col min="16" max="16" width="4.140625" style="39" customWidth="1"/>
    <col min="17" max="17" width="6.28515625" style="39" customWidth="1"/>
    <col min="18" max="18" width="5.85546875" style="39" customWidth="1"/>
    <col min="19" max="19" width="7" style="39" customWidth="1"/>
    <col min="20" max="20" width="9.140625" style="38"/>
    <col min="21" max="27" width="9.140625" style="39"/>
    <col min="28" max="16384" width="9.140625" style="40"/>
  </cols>
  <sheetData>
    <row r="1" spans="1:20" x14ac:dyDescent="0.25">
      <c r="B1" s="9"/>
      <c r="C1" s="38"/>
      <c r="D1" s="42"/>
      <c r="E1" s="42"/>
      <c r="F1" s="42"/>
      <c r="G1" s="9"/>
      <c r="H1" s="9"/>
      <c r="J1" s="38"/>
      <c r="K1" s="38"/>
      <c r="L1" s="38"/>
      <c r="M1" s="42"/>
      <c r="P1" s="38"/>
      <c r="Q1" s="9"/>
      <c r="R1" s="38"/>
      <c r="S1" s="42"/>
    </row>
    <row r="2" spans="1:20" x14ac:dyDescent="0.25">
      <c r="B2" s="9"/>
      <c r="C2" s="37"/>
      <c r="D2" s="62"/>
      <c r="E2" s="62"/>
      <c r="F2" s="62"/>
      <c r="G2" s="41"/>
      <c r="H2" s="41"/>
      <c r="I2" s="61"/>
      <c r="J2" s="38"/>
      <c r="K2" s="38"/>
      <c r="L2" s="38"/>
      <c r="M2" s="42"/>
      <c r="P2" s="9"/>
      <c r="Q2" s="9"/>
      <c r="R2" s="38"/>
      <c r="S2" s="42"/>
    </row>
    <row r="3" spans="1:20" x14ac:dyDescent="0.25">
      <c r="A3" s="61"/>
      <c r="B3" s="9"/>
      <c r="C3" s="38"/>
      <c r="D3" s="9"/>
      <c r="E3" s="9"/>
      <c r="F3" s="9"/>
      <c r="H3" s="9"/>
      <c r="J3" s="9"/>
      <c r="K3" s="66"/>
      <c r="N3" s="9"/>
      <c r="P3" s="9"/>
      <c r="Q3" s="9"/>
      <c r="R3" s="38"/>
      <c r="S3" s="42"/>
    </row>
    <row r="4" spans="1:20" x14ac:dyDescent="0.25">
      <c r="B4" s="9"/>
      <c r="C4" s="38"/>
      <c r="D4" s="9"/>
      <c r="E4" s="9"/>
      <c r="F4" s="9"/>
      <c r="H4" s="9"/>
      <c r="J4" s="9"/>
      <c r="K4" s="66"/>
      <c r="N4" s="9"/>
    </row>
    <row r="5" spans="1:20" x14ac:dyDescent="0.25">
      <c r="B5" s="9"/>
      <c r="D5" s="9"/>
      <c r="E5" s="9"/>
      <c r="F5" s="9"/>
      <c r="H5" s="9"/>
      <c r="J5" s="9"/>
      <c r="L5" s="9"/>
      <c r="M5" s="66"/>
      <c r="N5" s="9"/>
    </row>
    <row r="6" spans="1:20" x14ac:dyDescent="0.25">
      <c r="A6" s="37"/>
      <c r="B6" s="9"/>
      <c r="D6" s="9"/>
      <c r="E6" s="9"/>
      <c r="F6" s="9"/>
      <c r="H6" s="9"/>
      <c r="I6" s="38"/>
      <c r="J6" s="9"/>
      <c r="L6" s="9"/>
      <c r="M6" s="66"/>
      <c r="N6" s="9"/>
      <c r="O6" s="37"/>
    </row>
    <row r="7" spans="1:20" x14ac:dyDescent="0.25">
      <c r="A7" s="38"/>
      <c r="B7" s="9"/>
      <c r="C7" s="38"/>
      <c r="D7" s="9"/>
      <c r="E7" s="9"/>
      <c r="F7" s="9"/>
      <c r="H7" s="9"/>
      <c r="I7" s="38"/>
      <c r="J7" s="9"/>
      <c r="L7" s="9"/>
      <c r="M7" s="42"/>
      <c r="N7" s="9"/>
      <c r="O7" s="38"/>
      <c r="P7" s="9"/>
      <c r="Q7" s="9"/>
      <c r="R7" s="38"/>
      <c r="S7" s="42"/>
      <c r="T7" s="9"/>
    </row>
    <row r="8" spans="1:20" x14ac:dyDescent="0.25">
      <c r="B8" s="9"/>
      <c r="C8" s="38"/>
      <c r="D8" s="42"/>
      <c r="E8" s="42"/>
      <c r="F8" s="42"/>
      <c r="G8" s="9"/>
      <c r="H8" s="9"/>
      <c r="J8" s="38"/>
      <c r="K8" s="38"/>
      <c r="L8" s="38"/>
      <c r="M8" s="42"/>
      <c r="P8" s="38"/>
      <c r="Q8" s="38"/>
      <c r="R8" s="38"/>
      <c r="S8" s="42"/>
      <c r="T8" s="9"/>
    </row>
    <row r="9" spans="1:20" x14ac:dyDescent="0.25">
      <c r="A9" s="61"/>
      <c r="B9" s="9"/>
      <c r="C9" s="38"/>
      <c r="D9" s="9"/>
      <c r="E9" s="9"/>
      <c r="F9" s="9"/>
      <c r="H9" s="9"/>
      <c r="J9" s="9"/>
      <c r="K9" s="66"/>
      <c r="L9" s="38"/>
      <c r="M9" s="42"/>
      <c r="N9" s="9"/>
      <c r="P9" s="38"/>
      <c r="Q9" s="38"/>
      <c r="R9" s="38"/>
      <c r="S9" s="42"/>
      <c r="T9" s="9"/>
    </row>
    <row r="10" spans="1:20" x14ac:dyDescent="0.25">
      <c r="B10" s="9"/>
      <c r="C10" s="38"/>
      <c r="D10" s="9"/>
      <c r="E10" s="9"/>
      <c r="F10" s="9"/>
      <c r="H10" s="9"/>
      <c r="J10" s="9"/>
      <c r="K10" s="66"/>
      <c r="L10" s="38"/>
      <c r="M10" s="42"/>
      <c r="N10" s="9"/>
      <c r="P10" s="38"/>
      <c r="Q10" s="9"/>
      <c r="R10" s="38"/>
      <c r="S10" s="42"/>
      <c r="T10" s="9"/>
    </row>
    <row r="11" spans="1:20" x14ac:dyDescent="0.25">
      <c r="B11" s="9"/>
      <c r="D11" s="9"/>
      <c r="E11" s="9"/>
      <c r="F11" s="9"/>
      <c r="H11" s="9"/>
      <c r="J11" s="9"/>
      <c r="K11" s="66"/>
      <c r="L11" s="38"/>
      <c r="M11" s="42"/>
      <c r="N11" s="9"/>
      <c r="P11" s="9"/>
      <c r="Q11" s="9"/>
      <c r="R11" s="38"/>
      <c r="S11" s="42"/>
      <c r="T11" s="9"/>
    </row>
    <row r="12" spans="1:20" x14ac:dyDescent="0.25">
      <c r="B12" s="9"/>
      <c r="D12" s="9"/>
      <c r="E12" s="9"/>
      <c r="F12" s="9"/>
      <c r="H12" s="9"/>
      <c r="I12" s="38"/>
      <c r="J12" s="9"/>
      <c r="K12" s="66"/>
      <c r="N12" s="9"/>
      <c r="P12" s="9"/>
      <c r="Q12" s="9"/>
      <c r="R12" s="38"/>
      <c r="S12" s="42"/>
      <c r="T12" s="9"/>
    </row>
    <row r="13" spans="1:20" x14ac:dyDescent="0.25">
      <c r="B13" s="9"/>
      <c r="C13" s="38"/>
      <c r="D13" s="9"/>
      <c r="E13" s="9"/>
      <c r="F13" s="9"/>
      <c r="H13" s="9"/>
      <c r="I13" s="38"/>
      <c r="J13" s="9"/>
      <c r="K13" s="66"/>
      <c r="N13" s="9"/>
    </row>
    <row r="15" spans="1:20" x14ac:dyDescent="0.25">
      <c r="A15" s="61"/>
      <c r="B15" s="63"/>
      <c r="C15" s="64"/>
      <c r="D15" s="9"/>
      <c r="E15" s="9"/>
      <c r="F15" s="9"/>
      <c r="G15" s="64"/>
      <c r="H15" s="9"/>
      <c r="I15" s="65"/>
      <c r="J15" s="9"/>
      <c r="K15" s="66"/>
      <c r="N15" s="9"/>
    </row>
    <row r="16" spans="1:20" x14ac:dyDescent="0.25">
      <c r="B16" s="63"/>
      <c r="C16" s="64"/>
      <c r="D16" s="9"/>
      <c r="E16" s="9"/>
      <c r="F16" s="9"/>
      <c r="G16" s="64"/>
      <c r="H16" s="9"/>
      <c r="I16" s="65"/>
      <c r="J16" s="9"/>
      <c r="K16" s="66"/>
      <c r="N16" s="9"/>
    </row>
    <row r="17" spans="1:14" x14ac:dyDescent="0.25">
      <c r="B17" s="63"/>
      <c r="C17" s="65"/>
      <c r="D17" s="9"/>
      <c r="E17" s="9"/>
      <c r="F17" s="9"/>
      <c r="G17" s="64"/>
      <c r="H17" s="9"/>
      <c r="I17" s="65"/>
      <c r="J17" s="9"/>
      <c r="K17" s="66"/>
      <c r="N17" s="9"/>
    </row>
    <row r="18" spans="1:14" x14ac:dyDescent="0.25">
      <c r="B18" s="63"/>
      <c r="C18" s="65"/>
      <c r="D18" s="9"/>
      <c r="E18" s="9"/>
      <c r="F18" s="9"/>
      <c r="G18" s="64"/>
      <c r="H18" s="9"/>
      <c r="I18" s="64"/>
      <c r="J18" s="9"/>
      <c r="K18" s="66"/>
      <c r="N18" s="9"/>
    </row>
    <row r="19" spans="1:14" x14ac:dyDescent="0.25">
      <c r="B19" s="63"/>
      <c r="C19" s="64"/>
      <c r="D19" s="9"/>
      <c r="E19" s="9"/>
      <c r="F19" s="9"/>
      <c r="G19" s="64"/>
      <c r="H19" s="9"/>
      <c r="I19" s="64"/>
      <c r="J19" s="9"/>
      <c r="K19" s="66"/>
      <c r="N19" s="9"/>
    </row>
    <row r="21" spans="1:14" x14ac:dyDescent="0.25">
      <c r="A21" s="61"/>
      <c r="B21" s="63"/>
      <c r="C21" s="64"/>
      <c r="D21" s="9"/>
      <c r="E21" s="9"/>
      <c r="F21" s="9"/>
      <c r="G21" s="64"/>
      <c r="H21" s="9"/>
      <c r="I21" s="65"/>
      <c r="J21" s="9"/>
      <c r="K21" s="66"/>
      <c r="N21" s="9"/>
    </row>
    <row r="22" spans="1:14" x14ac:dyDescent="0.25">
      <c r="B22" s="63"/>
      <c r="C22" s="64"/>
      <c r="D22" s="9"/>
      <c r="E22" s="9"/>
      <c r="F22" s="9"/>
      <c r="G22" s="64"/>
      <c r="H22" s="9"/>
      <c r="I22" s="65"/>
      <c r="J22" s="9"/>
      <c r="K22" s="66"/>
      <c r="N22" s="9"/>
    </row>
    <row r="23" spans="1:14" x14ac:dyDescent="0.25">
      <c r="B23" s="63"/>
      <c r="C23" s="65"/>
      <c r="D23" s="9"/>
      <c r="E23" s="9"/>
      <c r="F23" s="9"/>
      <c r="G23" s="64"/>
      <c r="H23" s="9"/>
      <c r="I23" s="65"/>
      <c r="J23" s="9"/>
      <c r="K23" s="66"/>
      <c r="N23" s="9"/>
    </row>
    <row r="24" spans="1:14" x14ac:dyDescent="0.25">
      <c r="B24" s="63"/>
      <c r="C24" s="65"/>
      <c r="D24" s="9"/>
      <c r="E24" s="9"/>
      <c r="F24" s="9"/>
      <c r="G24" s="64"/>
      <c r="H24" s="9"/>
      <c r="I24" s="64"/>
      <c r="J24" s="9"/>
      <c r="K24" s="66"/>
      <c r="N24" s="9"/>
    </row>
    <row r="25" spans="1:14" x14ac:dyDescent="0.25">
      <c r="B25" s="63"/>
      <c r="C25" s="64"/>
      <c r="D25" s="9"/>
      <c r="E25" s="64"/>
      <c r="F25" s="9"/>
      <c r="G25" s="64"/>
      <c r="H25" s="9"/>
      <c r="I25" s="64"/>
      <c r="J25" s="9"/>
      <c r="K25" s="66"/>
      <c r="L25" s="66"/>
      <c r="N25" s="9"/>
    </row>
  </sheetData>
  <phoneticPr fontId="10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DC114-E428-4D28-B52E-D75BEF81C0FD}">
  <dimension ref="A2:U27"/>
  <sheetViews>
    <sheetView zoomScale="115" zoomScaleNormal="115" workbookViewId="0">
      <selection activeCell="J11" sqref="J11"/>
    </sheetView>
  </sheetViews>
  <sheetFormatPr defaultRowHeight="16.5" x14ac:dyDescent="0.25"/>
  <cols>
    <col min="1" max="1" width="9.140625" style="25"/>
    <col min="2" max="2" width="11.7109375" style="25" customWidth="1"/>
    <col min="3" max="5" width="9.140625" style="25"/>
    <col min="6" max="6" width="9.85546875" style="25" bestFit="1" customWidth="1"/>
    <col min="7" max="7" width="11.42578125" style="25" bestFit="1" customWidth="1"/>
    <col min="8" max="8" width="11.42578125" style="25" customWidth="1"/>
    <col min="9" max="9" width="14.85546875" style="25" bestFit="1" customWidth="1"/>
    <col min="10" max="10" width="11.28515625" style="25" bestFit="1" customWidth="1"/>
    <col min="11" max="11" width="11.28515625" style="25" customWidth="1"/>
    <col min="12" max="12" width="12.28515625" style="25" bestFit="1" customWidth="1"/>
    <col min="13" max="13" width="9.85546875" style="25" bestFit="1" customWidth="1"/>
    <col min="14" max="14" width="13.85546875" style="25" bestFit="1" customWidth="1"/>
    <col min="15" max="15" width="9.85546875" style="25" bestFit="1" customWidth="1"/>
    <col min="16" max="16" width="20" style="25" customWidth="1"/>
    <col min="17" max="17" width="9.140625" style="25"/>
    <col min="18" max="18" width="14.42578125" style="25" customWidth="1"/>
    <col min="19" max="19" width="9.140625" style="25"/>
    <col min="20" max="20" width="15.5703125" style="25" customWidth="1"/>
    <col min="21" max="21" width="14.5703125" style="25" customWidth="1"/>
    <col min="22" max="16384" width="9.140625" style="25"/>
  </cols>
  <sheetData>
    <row r="2" spans="1:21" s="30" customFormat="1" x14ac:dyDescent="0.25">
      <c r="B2" s="32" t="s">
        <v>22</v>
      </c>
      <c r="C2" s="32" t="s">
        <v>15</v>
      </c>
      <c r="D2" s="32"/>
      <c r="E2" s="32" t="s">
        <v>12</v>
      </c>
      <c r="F2" s="32" t="s">
        <v>13</v>
      </c>
      <c r="G2" s="32" t="s">
        <v>14</v>
      </c>
      <c r="H2" s="32" t="s">
        <v>23</v>
      </c>
      <c r="I2" s="32" t="s">
        <v>8</v>
      </c>
      <c r="J2" s="32" t="s">
        <v>25</v>
      </c>
      <c r="K2" s="32" t="s">
        <v>26</v>
      </c>
      <c r="L2" s="32"/>
      <c r="M2" s="32"/>
      <c r="N2" s="32" t="s">
        <v>16</v>
      </c>
      <c r="O2" s="32" t="s">
        <v>17</v>
      </c>
    </row>
    <row r="3" spans="1:21" x14ac:dyDescent="0.25">
      <c r="B3" s="33">
        <v>802</v>
      </c>
      <c r="C3" s="33">
        <v>68.718000000000004</v>
      </c>
      <c r="D3" s="33">
        <f t="shared" ref="D3:D5" si="0">C3*10.764</f>
        <v>739.68055200000003</v>
      </c>
      <c r="E3" s="33">
        <v>4.5750000000000002</v>
      </c>
      <c r="F3" s="33">
        <f>C3+E3</f>
        <v>73.293000000000006</v>
      </c>
      <c r="G3" s="34">
        <f>F3*10.764</f>
        <v>788.92585200000008</v>
      </c>
      <c r="H3" s="34"/>
      <c r="I3" s="35">
        <v>14600000</v>
      </c>
      <c r="J3" s="31">
        <f>I3/D3</f>
        <v>19738.250465722667</v>
      </c>
      <c r="K3" s="31">
        <f>I3/G3</f>
        <v>18506.17515320058</v>
      </c>
      <c r="L3" s="35">
        <v>1022000</v>
      </c>
      <c r="M3" s="35">
        <v>30000</v>
      </c>
      <c r="N3" s="31">
        <f>I3+L3+M3</f>
        <v>15652000</v>
      </c>
      <c r="O3" s="31">
        <f>N3/G3</f>
        <v>19839.633801225718</v>
      </c>
    </row>
    <row r="4" spans="1:21" x14ac:dyDescent="0.25">
      <c r="B4" s="33">
        <v>701</v>
      </c>
      <c r="C4" s="33"/>
      <c r="D4" s="33">
        <f t="shared" si="0"/>
        <v>0</v>
      </c>
      <c r="E4" s="33"/>
      <c r="F4" s="33">
        <f t="shared" ref="F4:F13" si="1">C4+E4</f>
        <v>0</v>
      </c>
      <c r="G4" s="34">
        <f>H4/1.1</f>
        <v>631.81818181818176</v>
      </c>
      <c r="H4" s="34">
        <v>695</v>
      </c>
      <c r="I4" s="35">
        <v>12150000</v>
      </c>
      <c r="J4" s="31">
        <f t="shared" ref="J4" si="2">I4/G4</f>
        <v>19230.215827338132</v>
      </c>
      <c r="K4" s="31">
        <f t="shared" ref="K4:K15" si="3">I4/G4</f>
        <v>19230.215827338132</v>
      </c>
      <c r="L4" s="35"/>
      <c r="M4" s="35">
        <v>30000</v>
      </c>
      <c r="N4" s="31">
        <f>I4+L4+M4</f>
        <v>12180000</v>
      </c>
      <c r="O4" s="31">
        <f>N4/G4</f>
        <v>19277.697841726622</v>
      </c>
      <c r="P4" s="27">
        <f>I4/H4</f>
        <v>17482.01438848921</v>
      </c>
    </row>
    <row r="5" spans="1:21" x14ac:dyDescent="0.25">
      <c r="B5" s="33">
        <v>401</v>
      </c>
      <c r="C5" s="33">
        <v>56.99</v>
      </c>
      <c r="D5" s="33">
        <f t="shared" si="0"/>
        <v>613.44035999999994</v>
      </c>
      <c r="E5" s="33">
        <v>3.77</v>
      </c>
      <c r="F5" s="33">
        <f t="shared" si="1"/>
        <v>60.760000000000005</v>
      </c>
      <c r="G5" s="34">
        <f t="shared" ref="G5:G13" si="4">F5*10.764</f>
        <v>654.02064000000007</v>
      </c>
      <c r="H5" s="34"/>
      <c r="I5" s="35">
        <v>11732500</v>
      </c>
      <c r="J5" s="31">
        <f t="shared" ref="J5:J6" si="5">I5/D5</f>
        <v>19125.738645562873</v>
      </c>
      <c r="K5" s="31">
        <f t="shared" si="3"/>
        <v>17939.036297080776</v>
      </c>
      <c r="L5" s="35"/>
      <c r="M5" s="35">
        <v>30000</v>
      </c>
      <c r="N5" s="31">
        <f t="shared" ref="N5:N10" si="6">I5+L5+M5</f>
        <v>11762500</v>
      </c>
      <c r="O5" s="31">
        <f>N5/G5</f>
        <v>17984.906409069903</v>
      </c>
      <c r="P5" s="27"/>
      <c r="R5" s="27"/>
      <c r="T5" s="28"/>
      <c r="U5" s="29"/>
    </row>
    <row r="6" spans="1:21" x14ac:dyDescent="0.25">
      <c r="B6" s="33">
        <v>1501</v>
      </c>
      <c r="C6" s="33">
        <v>56.99</v>
      </c>
      <c r="D6" s="33">
        <f t="shared" ref="D6:D15" si="7">C6*10.764</f>
        <v>613.44035999999994</v>
      </c>
      <c r="E6" s="33">
        <v>3.77</v>
      </c>
      <c r="F6" s="33">
        <f t="shared" si="1"/>
        <v>60.760000000000005</v>
      </c>
      <c r="G6" s="34">
        <f t="shared" si="4"/>
        <v>654.02064000000007</v>
      </c>
      <c r="H6" s="34"/>
      <c r="I6" s="35">
        <v>11500000</v>
      </c>
      <c r="J6" s="31">
        <f t="shared" si="5"/>
        <v>18746.728695842576</v>
      </c>
      <c r="K6" s="31">
        <f t="shared" si="3"/>
        <v>17583.542929165047</v>
      </c>
      <c r="L6" s="35">
        <v>8050000</v>
      </c>
      <c r="M6" s="35">
        <v>30000</v>
      </c>
      <c r="N6" s="31">
        <f t="shared" si="6"/>
        <v>19580000</v>
      </c>
      <c r="O6" s="31">
        <f>N6/D6</f>
        <v>31918.343292573711</v>
      </c>
      <c r="P6" s="27"/>
      <c r="R6" s="27"/>
      <c r="T6" s="28"/>
      <c r="U6" s="29"/>
    </row>
    <row r="7" spans="1:21" x14ac:dyDescent="0.25">
      <c r="A7" s="25" t="s">
        <v>24</v>
      </c>
      <c r="B7" s="68">
        <v>1803</v>
      </c>
      <c r="C7" s="68">
        <v>71.16</v>
      </c>
      <c r="D7" s="68">
        <f t="shared" si="7"/>
        <v>765.96623999999997</v>
      </c>
      <c r="E7" s="33">
        <v>11.07</v>
      </c>
      <c r="F7" s="33">
        <f t="shared" si="1"/>
        <v>82.22999999999999</v>
      </c>
      <c r="G7" s="34">
        <f t="shared" si="4"/>
        <v>885.12371999999982</v>
      </c>
      <c r="H7" s="34"/>
      <c r="I7" s="35">
        <v>15111000</v>
      </c>
      <c r="J7" s="31">
        <f t="shared" ref="J7:J15" si="8">I7/D7</f>
        <v>19728.023522289965</v>
      </c>
      <c r="K7" s="31">
        <f t="shared" si="3"/>
        <v>17072.189636947027</v>
      </c>
      <c r="L7" s="35"/>
      <c r="M7" s="35">
        <v>30000</v>
      </c>
      <c r="N7" s="31">
        <f t="shared" si="6"/>
        <v>15141000</v>
      </c>
      <c r="O7" s="31">
        <f>N7/G7</f>
        <v>17106.083203826016</v>
      </c>
      <c r="P7" s="27"/>
      <c r="R7" s="27"/>
      <c r="T7" s="28"/>
      <c r="U7" s="29"/>
    </row>
    <row r="8" spans="1:21" x14ac:dyDescent="0.25">
      <c r="B8" s="68">
        <v>702</v>
      </c>
      <c r="C8" s="68">
        <v>91.39</v>
      </c>
      <c r="D8" s="68">
        <f t="shared" si="7"/>
        <v>983.72195999999997</v>
      </c>
      <c r="E8" s="33">
        <v>15.73</v>
      </c>
      <c r="F8" s="33">
        <f t="shared" si="1"/>
        <v>107.12</v>
      </c>
      <c r="G8" s="34">
        <f t="shared" si="4"/>
        <v>1153.0396800000001</v>
      </c>
      <c r="H8" s="34"/>
      <c r="I8" s="35">
        <v>15473000</v>
      </c>
      <c r="J8" s="31">
        <f t="shared" si="8"/>
        <v>15729.037908231712</v>
      </c>
      <c r="K8" s="31">
        <f t="shared" si="3"/>
        <v>13419.312681416131</v>
      </c>
      <c r="L8" s="35"/>
      <c r="M8" s="35">
        <v>30000</v>
      </c>
      <c r="N8" s="31">
        <f t="shared" si="6"/>
        <v>15503000</v>
      </c>
      <c r="O8" s="31">
        <f>N8/G8</f>
        <v>13445.330866670607</v>
      </c>
      <c r="P8" s="27"/>
      <c r="R8" s="27"/>
      <c r="T8" s="28"/>
      <c r="U8" s="29"/>
    </row>
    <row r="9" spans="1:21" x14ac:dyDescent="0.25">
      <c r="B9" s="68">
        <v>1904</v>
      </c>
      <c r="C9" s="68">
        <v>91.98</v>
      </c>
      <c r="D9" s="68">
        <f t="shared" si="7"/>
        <v>990.07272</v>
      </c>
      <c r="E9" s="33">
        <v>15.73</v>
      </c>
      <c r="F9" s="33">
        <f t="shared" si="1"/>
        <v>107.71000000000001</v>
      </c>
      <c r="G9" s="34">
        <f t="shared" si="4"/>
        <v>1159.3904400000001</v>
      </c>
      <c r="H9" s="34"/>
      <c r="I9" s="35">
        <v>18032000</v>
      </c>
      <c r="J9" s="31">
        <f t="shared" si="8"/>
        <v>18212.803600931456</v>
      </c>
      <c r="K9" s="31">
        <f t="shared" si="3"/>
        <v>15553.000419772305</v>
      </c>
      <c r="L9" s="35">
        <v>1262300</v>
      </c>
      <c r="M9" s="35">
        <v>30000</v>
      </c>
      <c r="N9" s="31">
        <f t="shared" si="6"/>
        <v>19324300</v>
      </c>
      <c r="O9" s="31">
        <f>N9/G9</f>
        <v>16667.637866670695</v>
      </c>
      <c r="P9" s="27"/>
      <c r="R9" s="27"/>
      <c r="T9" s="28"/>
      <c r="U9" s="29"/>
    </row>
    <row r="10" spans="1:21" x14ac:dyDescent="0.25">
      <c r="B10" s="74">
        <v>1901</v>
      </c>
      <c r="C10" s="74">
        <v>60.25</v>
      </c>
      <c r="D10" s="74">
        <f t="shared" si="7"/>
        <v>648.53099999999995</v>
      </c>
      <c r="E10" s="25">
        <v>8.35</v>
      </c>
      <c r="F10" s="25">
        <f t="shared" si="1"/>
        <v>68.599999999999994</v>
      </c>
      <c r="G10" s="69">
        <f t="shared" si="4"/>
        <v>738.41039999999987</v>
      </c>
      <c r="H10" s="69"/>
      <c r="I10" s="70">
        <v>13276800</v>
      </c>
      <c r="J10" s="71">
        <f t="shared" si="8"/>
        <v>20472.113129518868</v>
      </c>
      <c r="K10" s="60">
        <f t="shared" si="3"/>
        <v>17980.245131975393</v>
      </c>
      <c r="L10" s="72">
        <v>929400</v>
      </c>
      <c r="M10" s="35">
        <v>30000</v>
      </c>
      <c r="N10" s="31">
        <f t="shared" si="6"/>
        <v>14236200</v>
      </c>
      <c r="O10" s="31">
        <f>N10/G10</f>
        <v>19279.522606940533</v>
      </c>
      <c r="P10" s="27"/>
      <c r="R10" s="27"/>
      <c r="T10" s="73"/>
      <c r="U10" s="73"/>
    </row>
    <row r="11" spans="1:21" x14ac:dyDescent="0.25">
      <c r="B11" s="74">
        <v>703</v>
      </c>
      <c r="C11" s="74">
        <v>71.16</v>
      </c>
      <c r="D11" s="74">
        <f t="shared" si="7"/>
        <v>765.96623999999997</v>
      </c>
      <c r="E11" s="25">
        <v>26.11</v>
      </c>
      <c r="F11" s="25">
        <f t="shared" si="1"/>
        <v>97.27</v>
      </c>
      <c r="G11" s="69">
        <f t="shared" si="4"/>
        <v>1047.0142799999999</v>
      </c>
      <c r="H11" s="69"/>
      <c r="I11" s="70">
        <v>15762500</v>
      </c>
      <c r="J11" s="71">
        <f t="shared" si="8"/>
        <v>20578.583202309284</v>
      </c>
      <c r="K11" s="31">
        <f t="shared" si="3"/>
        <v>15054.713484901087</v>
      </c>
      <c r="L11" s="72">
        <v>1103400</v>
      </c>
      <c r="M11" s="35">
        <v>30000</v>
      </c>
      <c r="N11" s="31">
        <f t="shared" ref="N11:N12" si="9">I11+L11+M11</f>
        <v>16895900</v>
      </c>
      <c r="O11" s="31">
        <f t="shared" ref="O11:O12" si="10">N11/G11</f>
        <v>16137.220210597321</v>
      </c>
      <c r="P11" s="27"/>
      <c r="R11" s="27"/>
      <c r="T11" s="73"/>
      <c r="U11" s="73"/>
    </row>
    <row r="12" spans="1:21" x14ac:dyDescent="0.25">
      <c r="B12" s="74">
        <v>1203</v>
      </c>
      <c r="C12" s="74">
        <v>71.16</v>
      </c>
      <c r="D12" s="74">
        <f t="shared" si="7"/>
        <v>765.96623999999997</v>
      </c>
      <c r="E12" s="25">
        <v>11.07</v>
      </c>
      <c r="F12" s="25">
        <f t="shared" si="1"/>
        <v>82.22999999999999</v>
      </c>
      <c r="G12" s="69">
        <f t="shared" si="4"/>
        <v>885.12371999999982</v>
      </c>
      <c r="H12" s="69"/>
      <c r="I12" s="70">
        <v>14600000</v>
      </c>
      <c r="J12" s="71">
        <f t="shared" si="8"/>
        <v>19060.892292067598</v>
      </c>
      <c r="K12" s="31">
        <f>I12/G12</f>
        <v>16494.869214441573</v>
      </c>
      <c r="L12" s="72"/>
      <c r="M12" s="72"/>
      <c r="N12" s="31">
        <f t="shared" si="9"/>
        <v>14600000</v>
      </c>
      <c r="O12" s="31">
        <f t="shared" si="10"/>
        <v>16494.869214441573</v>
      </c>
      <c r="P12" s="27"/>
      <c r="R12" s="27"/>
      <c r="T12" s="73"/>
      <c r="U12" s="73"/>
    </row>
    <row r="13" spans="1:21" x14ac:dyDescent="0.25">
      <c r="B13" s="74">
        <v>1201</v>
      </c>
      <c r="C13" s="74">
        <v>60.25</v>
      </c>
      <c r="D13" s="74">
        <f t="shared" si="7"/>
        <v>648.53099999999995</v>
      </c>
      <c r="E13" s="25">
        <v>8.35</v>
      </c>
      <c r="F13" s="25">
        <f t="shared" si="1"/>
        <v>68.599999999999994</v>
      </c>
      <c r="G13" s="69">
        <f t="shared" si="4"/>
        <v>738.41039999999987</v>
      </c>
      <c r="H13" s="69"/>
      <c r="I13" s="70">
        <v>11350000</v>
      </c>
      <c r="J13" s="71">
        <f t="shared" si="8"/>
        <v>17501.090927033558</v>
      </c>
      <c r="K13" s="31">
        <f t="shared" si="3"/>
        <v>15370.856098451488</v>
      </c>
      <c r="L13" s="72"/>
      <c r="M13" s="72"/>
      <c r="N13" s="71"/>
      <c r="O13" s="71"/>
      <c r="P13" s="27"/>
      <c r="R13" s="27"/>
      <c r="T13" s="73"/>
      <c r="U13" s="73"/>
    </row>
    <row r="14" spans="1:21" x14ac:dyDescent="0.25">
      <c r="B14" s="74">
        <v>1001</v>
      </c>
      <c r="C14" s="74">
        <v>60.25</v>
      </c>
      <c r="D14" s="74">
        <f t="shared" si="7"/>
        <v>648.53099999999995</v>
      </c>
      <c r="E14" s="25">
        <v>9.35</v>
      </c>
      <c r="F14" s="25">
        <f t="shared" ref="F14:F15" si="11">C14+E14</f>
        <v>69.599999999999994</v>
      </c>
      <c r="G14" s="69">
        <f t="shared" ref="G14:G15" si="12">F14*10.764</f>
        <v>749.17439999999988</v>
      </c>
      <c r="H14" s="69"/>
      <c r="I14" s="70">
        <v>10677000</v>
      </c>
      <c r="J14" s="71">
        <f t="shared" si="8"/>
        <v>16463.361042109012</v>
      </c>
      <c r="K14" s="31">
        <f t="shared" si="3"/>
        <v>14251.688258434888</v>
      </c>
      <c r="L14" s="72"/>
      <c r="M14" s="72"/>
      <c r="N14" s="71"/>
      <c r="O14" s="71"/>
      <c r="P14" s="27"/>
      <c r="R14" s="27"/>
      <c r="T14" s="73"/>
      <c r="U14" s="73"/>
    </row>
    <row r="15" spans="1:21" x14ac:dyDescent="0.25">
      <c r="B15" s="74">
        <v>1804</v>
      </c>
      <c r="C15" s="74">
        <v>91.98</v>
      </c>
      <c r="D15" s="74">
        <f t="shared" si="7"/>
        <v>990.07272</v>
      </c>
      <c r="E15" s="25">
        <v>15.73</v>
      </c>
      <c r="F15" s="25">
        <f t="shared" si="11"/>
        <v>107.71000000000001</v>
      </c>
      <c r="G15" s="69">
        <f t="shared" si="12"/>
        <v>1159.3904400000001</v>
      </c>
      <c r="H15" s="69"/>
      <c r="I15" s="70">
        <v>17000000</v>
      </c>
      <c r="J15" s="71">
        <f t="shared" si="8"/>
        <v>17170.45592368205</v>
      </c>
      <c r="K15" s="71">
        <f t="shared" si="3"/>
        <v>14662.877503112755</v>
      </c>
      <c r="L15" s="72"/>
      <c r="M15" s="72"/>
      <c r="N15" s="71"/>
      <c r="O15" s="71"/>
      <c r="P15" s="27"/>
      <c r="R15" s="27"/>
      <c r="T15" s="73"/>
      <c r="U15" s="73"/>
    </row>
    <row r="16" spans="1:21" s="30" customFormat="1" x14ac:dyDescent="0.25">
      <c r="I16" s="55"/>
      <c r="J16" s="56">
        <f>AVERAGE(J3,J4)</f>
        <v>19484.233146530401</v>
      </c>
      <c r="K16" s="56"/>
      <c r="L16" s="93" t="s">
        <v>18</v>
      </c>
      <c r="M16" s="93"/>
      <c r="N16" s="93"/>
      <c r="O16" s="56">
        <f>AVERAGE(O3,O4)</f>
        <v>19558.66582147617</v>
      </c>
    </row>
    <row r="17" spans="8:9" x14ac:dyDescent="0.25">
      <c r="I17" s="26"/>
    </row>
    <row r="18" spans="8:9" x14ac:dyDescent="0.25">
      <c r="I18" s="26"/>
    </row>
    <row r="19" spans="8:9" x14ac:dyDescent="0.25">
      <c r="I19" s="26"/>
    </row>
    <row r="20" spans="8:9" x14ac:dyDescent="0.25">
      <c r="I20" s="26"/>
    </row>
    <row r="21" spans="8:9" x14ac:dyDescent="0.25">
      <c r="H21" s="27">
        <f>I6/D6</f>
        <v>18746.728695842576</v>
      </c>
      <c r="I21" s="26"/>
    </row>
    <row r="22" spans="8:9" x14ac:dyDescent="0.25">
      <c r="I22" s="26"/>
    </row>
    <row r="23" spans="8:9" x14ac:dyDescent="0.25">
      <c r="I23" s="26"/>
    </row>
    <row r="24" spans="8:9" x14ac:dyDescent="0.25">
      <c r="I24" s="26"/>
    </row>
    <row r="25" spans="8:9" x14ac:dyDescent="0.25">
      <c r="I25" s="26"/>
    </row>
    <row r="26" spans="8:9" x14ac:dyDescent="0.25">
      <c r="I26" s="26"/>
    </row>
    <row r="27" spans="8:9" x14ac:dyDescent="0.25">
      <c r="I27" s="26"/>
    </row>
  </sheetData>
  <mergeCells count="1">
    <mergeCell ref="L16:N16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6CD04-9FCB-4C32-AF98-975EB73D938E}">
  <dimension ref="A1"/>
  <sheetViews>
    <sheetView topLeftCell="B1" workbookViewId="0">
      <selection activeCell="V26" sqref="V26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Progressive One</vt:lpstr>
      <vt:lpstr>Total</vt:lpstr>
      <vt:lpstr>Rera</vt:lpstr>
      <vt:lpstr>Typical Floor</vt:lpstr>
      <vt:lpstr>IGR</vt:lpstr>
      <vt:lpstr>RR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2025-02-26T09:27:17Z</dcterms:modified>
</cp:coreProperties>
</file>