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Q19" i="17" l="1"/>
  <c r="R19" i="14"/>
  <c r="I32" i="4" l="1"/>
  <c r="G31" i="4"/>
  <c r="U21" i="17" l="1"/>
  <c r="T13" i="16"/>
  <c r="S8" i="15"/>
  <c r="U17" i="14"/>
  <c r="T8" i="13"/>
  <c r="G30" i="4"/>
  <c r="G32" i="4" s="1"/>
  <c r="W30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3" i="4" l="1"/>
  <c r="H8" i="4"/>
  <c r="F8" i="4"/>
  <c r="F9" i="4"/>
  <c r="G8" i="4"/>
  <c r="G9" i="4"/>
  <c r="H6" i="4"/>
  <c r="H21" i="4"/>
  <c r="H22" i="4"/>
  <c r="G6" i="4"/>
  <c r="F21" i="4"/>
  <c r="F22" i="4"/>
  <c r="F23" i="4"/>
  <c r="G21" i="4"/>
  <c r="G22" i="4"/>
  <c r="G23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0" i="4"/>
  <c r="B20" i="4" s="1"/>
  <c r="C20" i="4" s="1"/>
  <c r="D20" i="4" s="1"/>
  <c r="J20" i="4"/>
  <c r="I20" i="4"/>
  <c r="E20" i="4"/>
  <c r="A20" i="4"/>
  <c r="P19" i="4"/>
  <c r="B19" i="4" s="1"/>
  <c r="C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6" i="4"/>
  <c r="H17" i="4"/>
  <c r="F14" i="4"/>
  <c r="H18" i="4"/>
  <c r="H25" i="4"/>
  <c r="H13" i="4"/>
  <c r="F13" i="4"/>
  <c r="G13" i="4"/>
  <c r="H16" i="4"/>
  <c r="H20" i="4"/>
  <c r="H27" i="4"/>
  <c r="H24" i="4"/>
  <c r="D19" i="4"/>
  <c r="H19" i="4" s="1"/>
  <c r="G19" i="4"/>
  <c r="F16" i="4"/>
  <c r="F17" i="4"/>
  <c r="F18" i="4"/>
  <c r="F19" i="4"/>
  <c r="F20" i="4"/>
  <c r="F24" i="4"/>
  <c r="F25" i="4"/>
  <c r="F26" i="4"/>
  <c r="F27" i="4"/>
  <c r="G16" i="4"/>
  <c r="G18" i="4"/>
  <c r="G20" i="4"/>
  <c r="G24" i="4"/>
  <c r="G25" i="4"/>
  <c r="G26" i="4"/>
  <c r="G27" i="4"/>
  <c r="G17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8" i="4"/>
  <c r="Q38" i="4"/>
  <c r="W48" i="4"/>
  <c r="W32" i="4"/>
  <c r="W35" i="4" s="1"/>
  <c r="W31" i="4"/>
  <c r="W39" i="4"/>
  <c r="S38" i="4" l="1"/>
  <c r="S39" i="4" s="1"/>
  <c r="S41" i="4" s="1"/>
  <c r="W33" i="4"/>
  <c r="W37" i="4"/>
  <c r="W38" i="4" s="1"/>
  <c r="W41" i="4" s="1"/>
  <c r="W44" i="4" s="1"/>
  <c r="Y44" i="4" l="1"/>
  <c r="Y45" i="4" s="1"/>
  <c r="W45" i="4"/>
  <c r="S40" i="4"/>
  <c r="Y46" i="4" l="1"/>
  <c r="W50" i="4"/>
  <c r="W46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<sst xmlns="http://schemas.openxmlformats.org/spreadsheetml/2006/main" count="51" uniqueCount="44">
  <si>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</si>
  <si>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</si>
  <si>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</si>
  <si>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</si>
  <si>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</si>
  <si>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</si>
  <si>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</si>
  <si>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</si>
  <si>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</si>
  <si>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</si>
  <si>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</si>
  <si>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</si>
  <si>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</si>
  <si>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</si>
  <si>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</si>
  <si>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</si>
  <si>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</si>
  <si>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</si>
  <si>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</si>
  <si>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</si>
  <si>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</si>
  <si>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</si>
  <si>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</si>
  <si>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</si>
  <si>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</si>
  <si>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</si>
  <si>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</si>
  <si>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</si>
  <si>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</si>
  <si>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</si>
  <si>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</si>
  <si>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</si>
  <si>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</si>
  <si>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</si>
  <si>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</si>
  <si>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</si>
  <si>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</si>
  <si>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</si>
  <si>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</si>
  <si>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Aree CA</t>
  </si>
  <si>
    <t>Bal</t>
  </si>
  <si>
    <t>Bank Of Maharashtra ( Naupada Branch ) - Mr. Nitish Shivprakash Dube, Mr. Manish Shivprakash Dube &amp; Mrs. Kusum Shivprakash Dube</t>
  </si>
  <si>
    <t>As per rera</t>
  </si>
  <si>
    <t>2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</si>
</sst>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42</xdr:row>
      <xdr:rowOff>134422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224B6A03-0AFE-403F-A10A-181A951B2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76782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14</xdr:col>
      <xdr:colOff>315557</xdr:colOff>
      <xdr:row>35</xdr:row>
      <xdr:rowOff>19983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7DAF987-F9D1-4FCD-9953-B000E57C8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8830907" cy="66874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229823</xdr:colOff>
      <xdr:row>39</xdr:row>
      <xdr:rowOff>124799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1D7454E-D078-4A9B-AC98-6017233A6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764223" cy="6982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201244</xdr:colOff>
      <xdr:row>43</xdr:row>
      <xdr:rowOff>105773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E326761-7879-41FD-8BBD-48360C623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35644" cy="7154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40</xdr:row>
      <xdr:rowOff>172511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5958C763-4B8B-4755-A708-BEB12FFB2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76020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36</xdr:row>
      <xdr:rowOff>58042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D1D1226-77CB-47B1-A981-80C6100C9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3921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42</xdr:row>
      <xdr:rowOff>58089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05B92C2-6947-4E79-BEF7-5561983B2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67255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353665</xdr:colOff>
      <xdr:row>38</xdr:row>
      <xdr:rowOff>143905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E8C28A66-E681-418F-BF16-439A9F034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88065" cy="7382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372463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874989C-EF9B-4C8E-8B8B-708377E37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78063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401042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A6AA6A9-7BD4-473E-8B87-77DFF5976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06642" cy="85927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58349</xdr:colOff>
      <xdr:row>48</xdr:row>
      <xdr:rowOff>58408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AF48419-B1A8-42FF-9245-387697019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92749" cy="9011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"/>
  <sheetViews>
    <sheetView tabSelected="1" topLeftCell="D10" zoomScaleNormal="100" workbookViewId="0">
      <selection activeCell="Q25" sqref="Q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660</v>
      </c>
      <c r="C3" s="4">
        <f>B3*1.2</f>
        <v>792</v>
      </c>
      <c r="D3" s="4">
        <f t="shared" ref="D3:D14" si="2">C3*1.2</f>
        <v>950.4</v>
      </c>
      <c r="E3" s="5">
        <f t="shared" ref="E3:E14" si="3">R3</f>
        <v>8100000</v>
      </c>
      <c r="F3" s="9">
        <f t="shared" ref="F3:F14" si="4">ROUND((E3/B3),0)</f>
        <v>12273</v>
      </c>
      <c r="G3" s="9">
        <f t="shared" ref="G3:G14" si="5">ROUND((E3/C3),0)</f>
        <v>10227</v>
      </c>
      <c r="H3" s="9">
        <f t="shared" ref="H3:H14" si="6">ROUND((E3/D3),0)</f>
        <v>8523</v>
      </c>
      <c r="I3" s="4" t="e">
        <f>#REF!</f>
        <v>#REF!</v>
      </c>
      <c r="J3" s="4">
        <f t="shared" ref="J3:J14" si="7">S3</f>
        <v>0</v>
      </c>
      <c r="O3">
        <v>0</v>
      </c>
      <c r="P3">
        <v>792</v>
      </c>
      <c r="Q3">
        <f t="shared" ref="P3:Q14" si="8">P3/1.2</f>
        <v>660</v>
      </c>
      <c r="R3" s="2">
        <v>8100000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690</v>
      </c>
      <c r="C4" s="45">
        <f t="shared" ref="C4:C9" si="11">B4*1.2</f>
        <v>828</v>
      </c>
      <c r="D4" s="45">
        <f t="shared" ref="D4:D9" si="12">C4*1.2</f>
        <v>993.59999999999991</v>
      </c>
      <c r="E4" s="46">
        <f t="shared" ref="E4:E9" si="13">R4</f>
        <v>11907000</v>
      </c>
      <c r="F4" s="45">
        <f t="shared" ref="F4:F9" si="14">ROUND((E4/B4),0)</f>
        <v>17257</v>
      </c>
      <c r="G4" s="45">
        <f t="shared" ref="G4:G9" si="15">ROUND((E4/C4),0)</f>
        <v>14380</v>
      </c>
      <c r="H4" s="45">
        <f t="shared" ref="H4:H9" si="16">ROUND((E4/D4),0)</f>
        <v>11984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v>828</v>
      </c>
      <c r="Q4" s="47">
        <f t="shared" ref="Q4:Q9" si="18">P4/1.2</f>
        <v>690</v>
      </c>
      <c r="R4" s="48">
        <v>11907000</v>
      </c>
    </row>
    <row r="5" spans="1:20" x14ac:dyDescent="0.25">
      <c r="A5" s="4">
        <f t="shared" si="9"/>
        <v>0</v>
      </c>
      <c r="B5" s="4">
        <f t="shared" si="10"/>
        <v>746.66666666666674</v>
      </c>
      <c r="C5" s="4">
        <f t="shared" si="11"/>
        <v>896.00000000000011</v>
      </c>
      <c r="D5" s="4">
        <f t="shared" si="12"/>
        <v>1075.2</v>
      </c>
      <c r="E5" s="5">
        <f t="shared" si="13"/>
        <v>8300000</v>
      </c>
      <c r="F5" s="9">
        <f t="shared" si="14"/>
        <v>11116</v>
      </c>
      <c r="G5" s="9">
        <f t="shared" si="15"/>
        <v>9263</v>
      </c>
      <c r="H5" s="9">
        <f t="shared" si="16"/>
        <v>7719</v>
      </c>
      <c r="I5" s="4" t="e">
        <f>#REF!</f>
        <v>#REF!</v>
      </c>
      <c r="J5" s="4">
        <f t="shared" si="17"/>
        <v>0</v>
      </c>
      <c r="O5">
        <v>0</v>
      </c>
      <c r="P5">
        <v>896</v>
      </c>
      <c r="Q5">
        <f t="shared" si="18"/>
        <v>746.66666666666674</v>
      </c>
      <c r="R5" s="2">
        <v>8300000</v>
      </c>
    </row>
    <row r="6" spans="1:20" x14ac:dyDescent="0.25">
      <c r="A6" s="4">
        <f t="shared" si="9"/>
        <v>0</v>
      </c>
      <c r="B6" s="4">
        <f t="shared" si="10"/>
        <v>590</v>
      </c>
      <c r="C6" s="4">
        <f t="shared" si="11"/>
        <v>708</v>
      </c>
      <c r="D6" s="4">
        <f t="shared" si="12"/>
        <v>849.6</v>
      </c>
      <c r="E6" s="5">
        <f t="shared" si="13"/>
        <v>8500000</v>
      </c>
      <c r="F6" s="9">
        <f t="shared" si="14"/>
        <v>14407</v>
      </c>
      <c r="G6" s="9">
        <f t="shared" si="15"/>
        <v>12006</v>
      </c>
      <c r="H6" s="9">
        <f t="shared" si="16"/>
        <v>10005</v>
      </c>
      <c r="I6" s="4" t="e">
        <f>#REF!</f>
        <v>#REF!</v>
      </c>
      <c r="J6" s="4">
        <f t="shared" si="17"/>
        <v>0</v>
      </c>
      <c r="O6">
        <v>0</v>
      </c>
      <c r="P6">
        <v>708</v>
      </c>
      <c r="Q6">
        <f t="shared" si="18"/>
        <v>590</v>
      </c>
      <c r="R6" s="2">
        <v>8500000</v>
      </c>
    </row>
    <row r="7" spans="1:20" s="47" customFormat="1" x14ac:dyDescent="0.25">
      <c r="A7" s="45">
        <f t="shared" si="9"/>
        <v>0</v>
      </c>
      <c r="B7" s="45">
        <f t="shared" si="10"/>
        <v>827.5</v>
      </c>
      <c r="C7" s="45">
        <f t="shared" si="11"/>
        <v>993</v>
      </c>
      <c r="D7" s="45">
        <f t="shared" si="12"/>
        <v>1191.5999999999999</v>
      </c>
      <c r="E7" s="46">
        <f t="shared" si="13"/>
        <v>15384500</v>
      </c>
      <c r="F7" s="45">
        <f t="shared" si="14"/>
        <v>18592</v>
      </c>
      <c r="G7" s="45">
        <f t="shared" si="15"/>
        <v>15493</v>
      </c>
      <c r="H7" s="45">
        <f t="shared" si="16"/>
        <v>12911</v>
      </c>
      <c r="I7" s="45" t="e">
        <f>#REF!</f>
        <v>#REF!</v>
      </c>
      <c r="J7" s="45">
        <f t="shared" si="17"/>
        <v>0</v>
      </c>
      <c r="O7" s="47">
        <v>0</v>
      </c>
      <c r="P7" s="47">
        <v>993</v>
      </c>
      <c r="Q7" s="47">
        <f t="shared" si="18"/>
        <v>827.5</v>
      </c>
      <c r="R7" s="48">
        <v>15384500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ref="P8:P9" si="19">O8/1.2</f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7" si="32">N16</f>
        <v>0</v>
      </c>
      <c r="B16" s="4">
        <f t="shared" ref="B16:B27" si="33">Q16</f>
        <v>863</v>
      </c>
      <c r="C16" s="4">
        <f t="shared" ref="C16:C27" si="34">B16*1.2</f>
        <v>1035.5999999999999</v>
      </c>
      <c r="D16" s="4">
        <f t="shared" ref="D16:D27" si="35">C16*1.2</f>
        <v>1242.7199999999998</v>
      </c>
      <c r="E16" s="5">
        <f t="shared" ref="E16:E27" si="36">R16</f>
        <v>20200000</v>
      </c>
      <c r="F16" s="9">
        <f t="shared" ref="F16:F27" si="37">ROUND((E16/B16),0)</f>
        <v>23407</v>
      </c>
      <c r="G16" s="9">
        <f t="shared" ref="G16:G27" si="38">ROUND((E16/C16),0)</f>
        <v>19506</v>
      </c>
      <c r="H16" s="9">
        <f t="shared" ref="H16:H27" si="39">ROUND((E16/D16),0)</f>
        <v>16255</v>
      </c>
      <c r="I16" s="4" t="e">
        <f>#REF!</f>
        <v>#REF!</v>
      </c>
      <c r="J16" s="4">
        <f t="shared" ref="J16:J27" si="40">S16</f>
        <v>0</v>
      </c>
      <c r="O16">
        <v>0</v>
      </c>
      <c r="P16">
        <f t="shared" ref="P16:Q27" si="41">O16/1.2</f>
        <v>0</v>
      </c>
      <c r="Q16">
        <v>863</v>
      </c>
      <c r="R16" s="2">
        <v>20200000</v>
      </c>
    </row>
    <row r="17" spans="1:24" x14ac:dyDescent="0.25">
      <c r="A17" s="4">
        <f t="shared" si="32"/>
        <v>0</v>
      </c>
      <c r="B17" s="4">
        <f t="shared" si="33"/>
        <v>650</v>
      </c>
      <c r="C17" s="4">
        <f t="shared" si="34"/>
        <v>780</v>
      </c>
      <c r="D17" s="4">
        <f t="shared" si="35"/>
        <v>936</v>
      </c>
      <c r="E17" s="5">
        <f t="shared" si="36"/>
        <v>11400000</v>
      </c>
      <c r="F17" s="9">
        <f t="shared" si="37"/>
        <v>17538</v>
      </c>
      <c r="G17" s="9">
        <f t="shared" si="38"/>
        <v>14615</v>
      </c>
      <c r="H17" s="9">
        <f t="shared" si="39"/>
        <v>12179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650</v>
      </c>
      <c r="R17" s="2">
        <v>11400000</v>
      </c>
    </row>
    <row r="18" spans="1:24" x14ac:dyDescent="0.25">
      <c r="A18" s="4">
        <f t="shared" si="32"/>
        <v>0</v>
      </c>
      <c r="B18" s="4">
        <f t="shared" si="33"/>
        <v>700</v>
      </c>
      <c r="C18" s="4">
        <f t="shared" si="34"/>
        <v>840</v>
      </c>
      <c r="D18" s="4">
        <f t="shared" si="35"/>
        <v>1008</v>
      </c>
      <c r="E18" s="5">
        <f t="shared" si="36"/>
        <v>12500000</v>
      </c>
      <c r="F18" s="9">
        <f t="shared" si="37"/>
        <v>17857</v>
      </c>
      <c r="G18" s="9">
        <f t="shared" si="38"/>
        <v>14881</v>
      </c>
      <c r="H18" s="9">
        <f t="shared" si="39"/>
        <v>12401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700</v>
      </c>
      <c r="R18" s="2">
        <v>12500000</v>
      </c>
    </row>
    <row r="19" spans="1:24" s="47" customFormat="1" x14ac:dyDescent="0.25">
      <c r="A19" s="45">
        <f t="shared" si="32"/>
        <v>0</v>
      </c>
      <c r="B19" s="45">
        <f>Q19</f>
        <v>851</v>
      </c>
      <c r="C19" s="45">
        <f t="shared" si="34"/>
        <v>1021.1999999999999</v>
      </c>
      <c r="D19" s="45">
        <f t="shared" si="35"/>
        <v>1225.4399999999998</v>
      </c>
      <c r="E19" s="46">
        <f>R19</f>
        <v>17800000</v>
      </c>
      <c r="F19" s="45">
        <f t="shared" si="37"/>
        <v>20917</v>
      </c>
      <c r="G19" s="45">
        <f t="shared" si="38"/>
        <v>17430</v>
      </c>
      <c r="H19" s="45">
        <f t="shared" si="39"/>
        <v>14525</v>
      </c>
      <c r="I19" s="45" t="e">
        <f>#REF!</f>
        <v>#REF!</v>
      </c>
      <c r="J19" s="45">
        <f t="shared" si="40"/>
        <v>0</v>
      </c>
      <c r="O19" s="47">
        <v>0</v>
      </c>
      <c r="P19" s="47">
        <f t="shared" si="41"/>
        <v>0</v>
      </c>
      <c r="Q19" s="47">
        <v>851</v>
      </c>
      <c r="R19" s="48">
        <v>17800000</v>
      </c>
    </row>
    <row r="20" spans="1:24" x14ac:dyDescent="0.25">
      <c r="A20" s="4">
        <f t="shared" si="32"/>
        <v>0</v>
      </c>
      <c r="B20" s="4">
        <f t="shared" si="33"/>
        <v>652</v>
      </c>
      <c r="C20" s="4">
        <f t="shared" si="34"/>
        <v>782.4</v>
      </c>
      <c r="D20" s="4">
        <f t="shared" si="35"/>
        <v>938.87999999999988</v>
      </c>
      <c r="E20" s="5">
        <f t="shared" si="36"/>
        <v>15300000</v>
      </c>
      <c r="F20" s="9">
        <f t="shared" si="37"/>
        <v>23466</v>
      </c>
      <c r="G20" s="9">
        <f t="shared" si="38"/>
        <v>19555</v>
      </c>
      <c r="H20" s="9">
        <f t="shared" si="39"/>
        <v>16296</v>
      </c>
      <c r="I20" s="4" t="e">
        <f>#REF!</f>
        <v>#REF!</v>
      </c>
      <c r="J20" s="4">
        <f t="shared" si="40"/>
        <v>0</v>
      </c>
      <c r="O20">
        <v>0</v>
      </c>
      <c r="P20">
        <f t="shared" si="41"/>
        <v>0</v>
      </c>
      <c r="Q20">
        <v>652</v>
      </c>
      <c r="R20" s="2">
        <v>15300000</v>
      </c>
    </row>
    <row r="21" spans="1:24" x14ac:dyDescent="0.25">
      <c r="A21" s="4">
        <f t="shared" ref="A21:A23" si="42">N21</f>
        <v>0</v>
      </c>
      <c r="B21" s="4">
        <f t="shared" ref="B21:B23" si="43">Q21</f>
        <v>754</v>
      </c>
      <c r="C21" s="4">
        <f t="shared" ref="C21:C23" si="44">B21*1.2</f>
        <v>904.8</v>
      </c>
      <c r="D21" s="4">
        <f t="shared" ref="D21:D23" si="45">C21*1.2</f>
        <v>1085.76</v>
      </c>
      <c r="E21" s="5">
        <f t="shared" ref="E21:E23" si="46">R21</f>
        <v>17700000</v>
      </c>
      <c r="F21" s="9">
        <f t="shared" ref="F21:F23" si="47">ROUND((E21/B21),0)</f>
        <v>23475</v>
      </c>
      <c r="G21" s="9">
        <f t="shared" ref="G21:G23" si="48">ROUND((E21/C21),0)</f>
        <v>19562</v>
      </c>
      <c r="H21" s="9">
        <f t="shared" ref="H21:H23" si="49">ROUND((E21/D21),0)</f>
        <v>16302</v>
      </c>
      <c r="I21" s="4" t="e">
        <f>#REF!</f>
        <v>#REF!</v>
      </c>
      <c r="J21" s="4">
        <f t="shared" ref="J21:J23" si="50">S21</f>
        <v>0</v>
      </c>
      <c r="O21">
        <v>0</v>
      </c>
      <c r="P21">
        <f t="shared" ref="P21:P23" si="51">O21/1.2</f>
        <v>0</v>
      </c>
      <c r="Q21">
        <v>754</v>
      </c>
      <c r="R21" s="2">
        <v>17700000</v>
      </c>
    </row>
    <row r="22" spans="1:24" x14ac:dyDescent="0.25">
      <c r="A22" s="4">
        <f t="shared" si="42"/>
        <v>0</v>
      </c>
      <c r="B22" s="4">
        <f t="shared" si="43"/>
        <v>979</v>
      </c>
      <c r="C22" s="4">
        <f t="shared" si="44"/>
        <v>1174.8</v>
      </c>
      <c r="D22" s="4">
        <f t="shared" si="45"/>
        <v>1409.76</v>
      </c>
      <c r="E22" s="5">
        <f t="shared" si="46"/>
        <v>16700000</v>
      </c>
      <c r="F22" s="9">
        <f t="shared" si="47"/>
        <v>17058</v>
      </c>
      <c r="G22" s="9">
        <f t="shared" si="48"/>
        <v>14215</v>
      </c>
      <c r="H22" s="9">
        <f t="shared" si="49"/>
        <v>11846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v>979</v>
      </c>
      <c r="R22" s="2">
        <v>16700000</v>
      </c>
    </row>
    <row r="23" spans="1:24" s="47" customFormat="1" x14ac:dyDescent="0.25">
      <c r="A23" s="45">
        <f t="shared" si="42"/>
        <v>0</v>
      </c>
      <c r="B23" s="45">
        <f t="shared" si="43"/>
        <v>979</v>
      </c>
      <c r="C23" s="45">
        <f t="shared" si="44"/>
        <v>1174.8</v>
      </c>
      <c r="D23" s="45">
        <f t="shared" si="45"/>
        <v>1409.76</v>
      </c>
      <c r="E23" s="46">
        <f t="shared" si="46"/>
        <v>19900000</v>
      </c>
      <c r="F23" s="45">
        <f t="shared" si="47"/>
        <v>20327</v>
      </c>
      <c r="G23" s="45">
        <f t="shared" si="48"/>
        <v>16939</v>
      </c>
      <c r="H23" s="45">
        <f t="shared" si="49"/>
        <v>14116</v>
      </c>
      <c r="I23" s="45" t="e">
        <f>#REF!</f>
        <v>#REF!</v>
      </c>
      <c r="J23" s="45">
        <f t="shared" si="50"/>
        <v>0</v>
      </c>
      <c r="O23" s="47">
        <v>0</v>
      </c>
      <c r="P23" s="47">
        <f t="shared" si="51"/>
        <v>0</v>
      </c>
      <c r="Q23" s="47">
        <v>979</v>
      </c>
      <c r="R23" s="48">
        <v>19900000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4" x14ac:dyDescent="0.25">
      <c r="A25" s="4">
        <f t="shared" si="32"/>
        <v>0</v>
      </c>
      <c r="B25" s="4">
        <f>Q25</f>
        <v>851</v>
      </c>
      <c r="C25" s="4">
        <f t="shared" si="34"/>
        <v>1021.1999999999999</v>
      </c>
      <c r="D25" s="4">
        <f t="shared" si="35"/>
        <v>1225.4399999999998</v>
      </c>
      <c r="E25" s="5">
        <f>R25</f>
        <v>17800000</v>
      </c>
      <c r="F25" s="9">
        <f t="shared" si="37"/>
        <v>20917</v>
      </c>
      <c r="G25" s="9">
        <f t="shared" si="38"/>
        <v>17430</v>
      </c>
      <c r="H25" s="9">
        <f t="shared" si="39"/>
        <v>14525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v>851</v>
      </c>
      <c r="R25" s="2">
        <v>17800000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34"/>
        <v>0</v>
      </c>
      <c r="D26" s="4">
        <f t="shared" si="35"/>
        <v>0</v>
      </c>
      <c r="E26" s="5">
        <f t="shared" si="36"/>
        <v>0</v>
      </c>
      <c r="F26" s="9" t="e">
        <f t="shared" si="37"/>
        <v>#DIV/0!</v>
      </c>
      <c r="G26" s="9" t="e">
        <f t="shared" si="38"/>
        <v>#DIV/0!</v>
      </c>
      <c r="H26" s="9" t="e">
        <f t="shared" si="39"/>
        <v>#DIV/0!</v>
      </c>
      <c r="I26" s="4" t="e">
        <f>#REF!</f>
        <v>#REF!</v>
      </c>
      <c r="J26" s="4">
        <f t="shared" si="40"/>
        <v>0</v>
      </c>
      <c r="O26">
        <v>0</v>
      </c>
      <c r="P26">
        <f t="shared" si="41"/>
        <v>0</v>
      </c>
      <c r="Q26">
        <f t="shared" si="41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34"/>
        <v>0</v>
      </c>
      <c r="D27" s="4">
        <f t="shared" si="35"/>
        <v>0</v>
      </c>
      <c r="E27" s="5">
        <f t="shared" si="36"/>
        <v>0</v>
      </c>
      <c r="F27" s="9" t="e">
        <f t="shared" si="37"/>
        <v>#DIV/0!</v>
      </c>
      <c r="G27" s="9" t="e">
        <f t="shared" si="38"/>
        <v>#DIV/0!</v>
      </c>
      <c r="H27" s="9" t="e">
        <f t="shared" si="39"/>
        <v>#DIV/0!</v>
      </c>
      <c r="I27" s="4" t="e">
        <f>#REF!</f>
        <v>#REF!</v>
      </c>
      <c r="J27" s="4">
        <f t="shared" si="40"/>
        <v>0</v>
      </c>
      <c r="O27">
        <v>0</v>
      </c>
      <c r="P27">
        <f t="shared" si="41"/>
        <v>0</v>
      </c>
      <c r="Q27">
        <f t="shared" si="41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19000</v>
      </c>
      <c r="X28" s="20" t="s">
        <v>38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2500</v>
      </c>
      <c r="X29" s="22"/>
    </row>
    <row r="30" spans="1:24" ht="15.75" x14ac:dyDescent="0.25">
      <c r="E30" t="s">
        <v>39</v>
      </c>
      <c r="F30" s="7">
        <v>140.96</v>
      </c>
      <c r="G30">
        <f>F30*10.764</f>
        <v>1517.2934399999999</v>
      </c>
      <c r="I30">
        <v>1517</v>
      </c>
      <c r="S30" s="10"/>
      <c r="T30" s="10"/>
      <c r="U30" s="17" t="s">
        <v>15</v>
      </c>
      <c r="V30" s="18"/>
      <c r="W30" s="19">
        <f>W28-W29</f>
        <v>16500</v>
      </c>
      <c r="X30" s="22"/>
    </row>
    <row r="31" spans="1:24" ht="15.75" x14ac:dyDescent="0.25">
      <c r="E31" t="s">
        <v>40</v>
      </c>
      <c r="F31" s="7">
        <v>6.56</v>
      </c>
      <c r="G31">
        <f>F31*10.764</f>
        <v>70.611839999999987</v>
      </c>
      <c r="H31" s="6"/>
      <c r="I31">
        <v>71</v>
      </c>
      <c r="S31" s="10"/>
      <c r="T31" s="10"/>
      <c r="U31" s="17" t="s">
        <v>16</v>
      </c>
      <c r="V31" s="18"/>
      <c r="W31" s="19">
        <f>W29</f>
        <v>2500</v>
      </c>
      <c r="X31" s="22"/>
    </row>
    <row r="32" spans="1:24" ht="15.75" x14ac:dyDescent="0.25">
      <c r="G32">
        <f>SUM(G30:G31)</f>
        <v>1587.9052799999999</v>
      </c>
      <c r="I32">
        <f>SUM(I30:I31)</f>
        <v>1588</v>
      </c>
      <c r="S32" s="10"/>
      <c r="T32" s="10"/>
      <c r="U32" s="17" t="s">
        <v>17</v>
      </c>
      <c r="V32" s="23"/>
      <c r="W32" s="24">
        <f>X32-X33</f>
        <v>-4</v>
      </c>
      <c r="X32" s="25">
        <v>2024</v>
      </c>
    </row>
    <row r="33" spans="15:25" ht="15.75" x14ac:dyDescent="0.25">
      <c r="S33" s="10"/>
      <c r="T33" s="10"/>
      <c r="U33" s="17" t="s">
        <v>18</v>
      </c>
      <c r="V33" s="23"/>
      <c r="W33" s="24">
        <f>W34-W32</f>
        <v>64</v>
      </c>
      <c r="X33" s="41">
        <v>2028</v>
      </c>
      <c r="Y33" t="s">
        <v>42</v>
      </c>
    </row>
    <row r="34" spans="15:25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15:25" ht="39" customHeight="1" x14ac:dyDescent="0.25">
      <c r="P35" s="43" t="s">
        <v>41</v>
      </c>
      <c r="Q35" s="43"/>
      <c r="R35" s="43"/>
      <c r="S35" s="43"/>
      <c r="T35" s="44"/>
      <c r="U35" s="21" t="s">
        <v>20</v>
      </c>
      <c r="V35" s="23"/>
      <c r="W35" s="24">
        <f>90*W32/W34</f>
        <v>-6</v>
      </c>
      <c r="X35" s="24"/>
    </row>
    <row r="36" spans="15:25" ht="15.75" x14ac:dyDescent="0.25">
      <c r="U36" s="17"/>
      <c r="V36" s="26"/>
      <c r="W36" s="27">
        <v>0</v>
      </c>
      <c r="X36" s="27"/>
    </row>
    <row r="37" spans="15:25" ht="15.75" x14ac:dyDescent="0.25">
      <c r="P37" s="14" t="s">
        <v>30</v>
      </c>
      <c r="Q37" s="14" t="s">
        <v>31</v>
      </c>
      <c r="R37" s="14" t="s">
        <v>32</v>
      </c>
      <c r="S37" s="14" t="s">
        <v>33</v>
      </c>
      <c r="T37" s="12"/>
      <c r="U37" s="17" t="s">
        <v>21</v>
      </c>
      <c r="V37" s="18"/>
      <c r="W37" s="19">
        <f>W31*W36</f>
        <v>0</v>
      </c>
      <c r="X37" s="22"/>
    </row>
    <row r="38" spans="15:25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2500</v>
      </c>
      <c r="X38" s="22"/>
    </row>
    <row r="39" spans="15:25" ht="15.75" x14ac:dyDescent="0.25">
      <c r="R39" s="6" t="s">
        <v>33</v>
      </c>
      <c r="S39" s="16">
        <f>SUM(S38:S38)</f>
        <v>0</v>
      </c>
      <c r="U39" s="17" t="s">
        <v>15</v>
      </c>
      <c r="V39" s="18"/>
      <c r="W39" s="19">
        <f>W30</f>
        <v>16500</v>
      </c>
      <c r="X39" s="22"/>
    </row>
    <row r="40" spans="15:25" ht="15.75" x14ac:dyDescent="0.25">
      <c r="R40" s="6" t="s">
        <v>24</v>
      </c>
      <c r="S40" s="16">
        <f>S39*90%</f>
        <v>0</v>
      </c>
      <c r="U40" s="23"/>
      <c r="V40" s="18"/>
      <c r="W40" s="19"/>
      <c r="X40" s="22"/>
    </row>
    <row r="41" spans="15:25" ht="15.75" x14ac:dyDescent="0.25">
      <c r="R41" s="6" t="s">
        <v>34</v>
      </c>
      <c r="S41" s="16">
        <f>S39*80%</f>
        <v>0</v>
      </c>
      <c r="U41" s="28" t="s">
        <v>32</v>
      </c>
      <c r="V41" s="29"/>
      <c r="W41" s="20">
        <f>W39+W38</f>
        <v>19000</v>
      </c>
      <c r="X41" s="22"/>
    </row>
    <row r="42" spans="15:25" ht="15.75" x14ac:dyDescent="0.25">
      <c r="S42" s="10"/>
      <c r="T42" s="10"/>
      <c r="U42" s="23"/>
      <c r="V42" s="23"/>
      <c r="W42" s="24"/>
      <c r="X42" s="24"/>
    </row>
    <row r="43" spans="15:25" ht="15.75" x14ac:dyDescent="0.25">
      <c r="S43" s="10"/>
      <c r="T43" s="10"/>
      <c r="U43" s="28" t="s">
        <v>37</v>
      </c>
      <c r="V43" s="30"/>
      <c r="W43" s="25">
        <v>1588</v>
      </c>
      <c r="X43" s="24" t="s">
        <v>43</v>
      </c>
    </row>
    <row r="44" spans="15:25" ht="15.75" x14ac:dyDescent="0.25">
      <c r="P44" s="13" t="s">
        <v>29</v>
      </c>
      <c r="S44" s="10"/>
      <c r="T44" s="11"/>
      <c r="U44" s="17" t="s">
        <v>23</v>
      </c>
      <c r="V44" s="31"/>
      <c r="W44" s="32">
        <f>W41*W43+X45</f>
        <v>30172000</v>
      </c>
      <c r="X44" s="33">
        <v>1200000</v>
      </c>
      <c r="Y44" s="15">
        <f>W44+X44</f>
        <v>31372000</v>
      </c>
    </row>
    <row r="45" spans="15:25" ht="15.75" x14ac:dyDescent="0.25">
      <c r="S45" s="11"/>
      <c r="T45" s="10"/>
      <c r="U45" s="17" t="s">
        <v>24</v>
      </c>
      <c r="V45" s="23"/>
      <c r="W45" s="34">
        <f>W44*0.95</f>
        <v>28663400</v>
      </c>
      <c r="X45" s="35"/>
      <c r="Y45" s="15">
        <f>Y44*0.95</f>
        <v>29803400</v>
      </c>
    </row>
    <row r="46" spans="15:25" ht="15.75" x14ac:dyDescent="0.25">
      <c r="S46" s="10"/>
      <c r="T46" s="10"/>
      <c r="U46" s="17" t="s">
        <v>25</v>
      </c>
      <c r="V46" s="23"/>
      <c r="W46" s="34">
        <f>W44*0.8</f>
        <v>24137600</v>
      </c>
      <c r="X46" s="34"/>
      <c r="Y46" s="15">
        <f>Y44*0.8</f>
        <v>25097600</v>
      </c>
    </row>
    <row r="47" spans="15:25" ht="15.75" x14ac:dyDescent="0.25">
      <c r="O47" s="10"/>
      <c r="P47" s="10"/>
      <c r="Q47" s="10"/>
      <c r="R47" s="10"/>
      <c r="S47" s="10"/>
      <c r="T47" s="10"/>
      <c r="U47" s="17"/>
      <c r="V47" s="23"/>
      <c r="W47" s="36"/>
      <c r="X47" s="24"/>
    </row>
    <row r="48" spans="15:25" ht="15.75" x14ac:dyDescent="0.25">
      <c r="U48" s="37" t="s">
        <v>26</v>
      </c>
      <c r="V48" s="38"/>
      <c r="W48" s="39">
        <f>W29*W43</f>
        <v>3970000</v>
      </c>
      <c r="X48" s="39"/>
    </row>
    <row r="49" spans="21:24" ht="15.75" x14ac:dyDescent="0.25">
      <c r="U49" s="17" t="s">
        <v>27</v>
      </c>
      <c r="V49" s="23"/>
      <c r="W49" s="36"/>
      <c r="X49" s="36"/>
    </row>
    <row r="50" spans="21:24" ht="15.75" x14ac:dyDescent="0.25">
      <c r="U50" s="40" t="s">
        <v>28</v>
      </c>
      <c r="V50" s="36"/>
      <c r="W50" s="34">
        <f>W44*0.025/12</f>
        <v>62858.333333333336</v>
      </c>
      <c r="X50" s="34"/>
    </row>
  </sheetData>
  <mergeCells count="3">
    <mergeCell ref="A15:R15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8" zoomScaleNormal="100" workbookViewId="0">
      <selection activeCell="R41" sqref="R4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2" sqref="R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4" activeCellId="1" sqref="A1 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8:T44"/>
  <sheetViews>
    <sheetView zoomScaleNormal="100" workbookViewId="0">
      <selection activeCell="T9" sqref="T9"/>
    </sheetView>
  </sheetViews>
  <sheetFormatPr defaultRowHeight="15" x14ac:dyDescent="0.25"/>
  <sheetData>
    <row r="8" spans="19:20" x14ac:dyDescent="0.25">
      <c r="S8">
        <v>73.569999999999993</v>
      </c>
      <c r="T8">
        <f>S8*10.764</f>
        <v>791.90747999999985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6:U19"/>
  <sheetViews>
    <sheetView topLeftCell="A12" workbookViewId="0">
      <selection activeCell="R16" sqref="R16:R19"/>
    </sheetView>
  </sheetViews>
  <sheetFormatPr defaultRowHeight="15" x14ac:dyDescent="0.25"/>
  <cols>
    <col min="18" max="18" width="12.42578125" customWidth="1"/>
  </cols>
  <sheetData>
    <row r="16" spans="18:18" x14ac:dyDescent="0.25">
      <c r="R16">
        <v>11100000</v>
      </c>
    </row>
    <row r="17" spans="18:21" x14ac:dyDescent="0.25">
      <c r="R17">
        <v>777000</v>
      </c>
      <c r="T17">
        <v>76.95</v>
      </c>
      <c r="U17">
        <f>T17*10.764</f>
        <v>828.28980000000001</v>
      </c>
    </row>
    <row r="18" spans="18:21" x14ac:dyDescent="0.25">
      <c r="R18">
        <v>30000</v>
      </c>
    </row>
    <row r="19" spans="18:21" x14ac:dyDescent="0.25">
      <c r="R19">
        <f>SUM(R16:R18)</f>
        <v>11907000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8"/>
  <sheetViews>
    <sheetView zoomScaleNormal="100" workbookViewId="0">
      <selection activeCell="Q20" sqref="Q20"/>
    </sheetView>
  </sheetViews>
  <sheetFormatPr defaultRowHeight="15" x14ac:dyDescent="0.25"/>
  <sheetData>
    <row r="2" spans="1:19" x14ac:dyDescent="0.25">
      <c r="A2" s="6"/>
    </row>
    <row r="8" spans="1:19" x14ac:dyDescent="0.25">
      <c r="R8">
        <v>83.26</v>
      </c>
      <c r="S8">
        <f>R8*10.764</f>
        <v>896.21064000000001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13:T19"/>
  <sheetViews>
    <sheetView zoomScaleNormal="100" workbookViewId="0">
      <selection activeCell="T14" sqref="T14"/>
    </sheetView>
  </sheetViews>
  <sheetFormatPr defaultRowHeight="15" x14ac:dyDescent="0.25"/>
  <sheetData>
    <row r="13" spans="19:20" x14ac:dyDescent="0.25">
      <c r="S13">
        <v>65.73</v>
      </c>
      <c r="T13">
        <f>S13*10.764</f>
        <v>707.51772000000005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6:U21"/>
  <sheetViews>
    <sheetView topLeftCell="A13" zoomScaleNormal="100" workbookViewId="0">
      <selection activeCell="Q16" sqref="Q16:Q19"/>
    </sheetView>
  </sheetViews>
  <sheetFormatPr defaultRowHeight="15" x14ac:dyDescent="0.25"/>
  <cols>
    <col min="17" max="17" width="11.42578125" customWidth="1"/>
  </cols>
  <sheetData>
    <row r="16" spans="17:17" x14ac:dyDescent="0.25">
      <c r="Q16">
        <v>14350000</v>
      </c>
    </row>
    <row r="17" spans="17:21" x14ac:dyDescent="0.25">
      <c r="Q17">
        <v>1004500</v>
      </c>
    </row>
    <row r="18" spans="17:21" x14ac:dyDescent="0.25">
      <c r="Q18">
        <v>30000</v>
      </c>
    </row>
    <row r="19" spans="17:21" x14ac:dyDescent="0.25">
      <c r="Q19">
        <f>SUM(Q16:Q18)</f>
        <v>15384500</v>
      </c>
    </row>
    <row r="21" spans="17:21" x14ac:dyDescent="0.25">
      <c r="T21">
        <v>92.23</v>
      </c>
      <c r="U21">
        <f>T21*10.764</f>
        <v>992.76372000000003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9" zoomScaleNormal="100" workbookViewId="0">
      <selection activeCell="V21" sqref="V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2025-02-22T11:02:46Z</dcterms:modified>
</cp:coreProperties>
</file>