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8B197F6-99A1-4584-AAD8-AF726C0FC56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5" sheetId="8" r:id="rId5"/>
    <sheet name="Sheet6" sheetId="9" r:id="rId6"/>
    <sheet name="Sheet7" sheetId="10" r:id="rId7"/>
    <sheet name="Aura" sheetId="13" r:id="rId8"/>
    <sheet name="Sheet10" sheetId="14" r:id="rId9"/>
    <sheet name="Sheet11" sheetId="15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1" i="1" l="1"/>
  <c r="C41" i="1" s="1"/>
  <c r="G41" i="1" s="1"/>
  <c r="B42" i="1"/>
  <c r="C42" i="1" s="1"/>
  <c r="B44" i="1"/>
  <c r="C44" i="1"/>
  <c r="G44" i="1"/>
  <c r="C43" i="1"/>
  <c r="G43" i="1" s="1"/>
  <c r="C34" i="1"/>
  <c r="G34" i="1" s="1"/>
  <c r="C33" i="1"/>
  <c r="C32" i="1"/>
  <c r="C31" i="1"/>
  <c r="C30" i="1"/>
  <c r="G37" i="1"/>
  <c r="F38" i="1"/>
  <c r="C38" i="1"/>
  <c r="G38" i="1" s="1"/>
  <c r="F37" i="1"/>
  <c r="C37" i="1"/>
  <c r="F36" i="1"/>
  <c r="C36" i="1"/>
  <c r="G36" i="1" s="1"/>
  <c r="F35" i="1"/>
  <c r="C35" i="1"/>
  <c r="G35" i="1" s="1"/>
  <c r="F34" i="1"/>
  <c r="F42" i="1"/>
  <c r="I42" i="1" s="1"/>
  <c r="C23" i="1"/>
  <c r="C10" i="1"/>
  <c r="C11" i="1" s="1"/>
  <c r="C8" i="1"/>
  <c r="C6" i="1"/>
  <c r="C5" i="1"/>
  <c r="C14" i="1" s="1"/>
  <c r="H7" i="1"/>
  <c r="H6" i="1"/>
  <c r="B23" i="1"/>
  <c r="E7" i="1"/>
  <c r="E6" i="1"/>
  <c r="E8" i="1" s="1"/>
  <c r="F8" i="1" s="1"/>
  <c r="F9" i="1" s="1"/>
  <c r="C12" i="1" l="1"/>
  <c r="C13" i="1" s="1"/>
  <c r="C15" i="1" s="1"/>
  <c r="C17" i="1" s="1"/>
  <c r="C20" i="1" s="1"/>
  <c r="E9" i="1"/>
  <c r="F41" i="1"/>
  <c r="G42" i="1"/>
  <c r="H8" i="1"/>
  <c r="I8" i="1" s="1"/>
  <c r="F44" i="1"/>
  <c r="F43" i="1"/>
  <c r="B10" i="1"/>
  <c r="B11" i="1" s="1"/>
  <c r="B8" i="1"/>
  <c r="B6" i="1"/>
  <c r="B5" i="1"/>
  <c r="B14" i="1" s="1"/>
  <c r="C21" i="1" l="1"/>
  <c r="C22" i="1"/>
  <c r="C24" i="1"/>
  <c r="I41" i="1"/>
  <c r="B12" i="1"/>
  <c r="B13" i="1" s="1"/>
  <c r="B15" i="1" s="1"/>
  <c r="B17" i="1" l="1"/>
  <c r="I43" i="1"/>
  <c r="I44" i="1"/>
  <c r="B20" i="1"/>
  <c r="B21" i="1" l="1"/>
  <c r="B22" i="1"/>
  <c r="F30" i="1"/>
  <c r="G30" i="1" l="1"/>
  <c r="F31" i="1"/>
  <c r="G31" i="1"/>
  <c r="F32" i="1"/>
  <c r="G32" i="1"/>
  <c r="F33" i="1"/>
  <c r="G33" i="1"/>
  <c r="G3" i="1" l="1"/>
</calcChain>
</file>

<file path=xl/sharedStrings.xml><?xml version="1.0" encoding="utf-8"?>
<sst xmlns="http://schemas.openxmlformats.org/spreadsheetml/2006/main" count="43" uniqueCount="36">
  <si>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</si>
  <si>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</si>
  <si>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</si>
  <si>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</si>
  <si>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</si>
  <si>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</si>
  <si>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</si>
  <si>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</si>
  <si>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</si>
  <si>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</si>
  <si>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</si>
  <si>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</si>
  <si>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</si>
  <si>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</si>
  <si>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</si>
  <si>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</si>
  <si>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</si>
  <si>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</si>
  <si>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</si>
  <si>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 xml:space="preserve"> Built up Area</t>
  </si>
  <si>
    <t>Area</t>
  </si>
  <si>
    <t>Built up area</t>
  </si>
  <si>
    <t>Total Value</t>
  </si>
  <si>
    <t>Agreement carpet area - 61</t>
  </si>
  <si>
    <t>RV</t>
  </si>
  <si>
    <t>DV</t>
  </si>
  <si>
    <t xml:space="preserve">Flat No. </t>
  </si>
  <si>
    <t>2405 - Lodha Gardenia</t>
  </si>
  <si>
    <t>2902 - Lodha Aura</t>
  </si>
  <si>
    <t>IGR</t>
  </si>
  <si>
    <t xml:space="preserve">Car Parking </t>
  </si>
  <si>
    <t>1 Car Parking</t>
  </si>
  <si>
    <t>2 Car Parking</t>
  </si>
  <si>
    <t>Gardenia</t>
  </si>
  <si>
    <t>Aura</t>
  </si>
  <si>
    <t>Agreement carpet area - 53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</si>
</sst>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0" fillId="0" borderId="0" xfId="0" applyFill="1"/>
    <xf numFmtId="0" fontId="7" fillId="0" borderId="0" xfId="0" applyFont="1" applyFill="1"/>
    <xf numFmtId="0" fontId="4" fillId="0" borderId="0" xfId="0" applyFont="1" applyFill="1"/>
    <xf numFmtId="43" fontId="10" fillId="2" borderId="1" xfId="0" applyNumberFormat="1" applyFont="1" applyFill="1" applyBorder="1"/>
    <xf numFmtId="43" fontId="3" fillId="0" borderId="0" xfId="0" applyNumberFormat="1" applyFont="1"/>
    <xf numFmtId="0" fontId="0" fillId="0" borderId="0" xfId="0" applyBorder="1"/>
    <xf numFmtId="0" fontId="0" fillId="0" borderId="0" xfId="0" applyBorder="1" applyAlignment="1">
      <alignment wrapText="1"/>
    </xf>
    <xf numFmtId="43" fontId="2" fillId="0" borderId="0" xfId="0" applyNumberFormat="1" applyFont="1" applyBorder="1"/>
    <xf numFmtId="43" fontId="5" fillId="0" borderId="0" xfId="0" applyNumberFormat="1" applyFont="1" applyBorder="1"/>
    <xf numFmtId="0" fontId="5" fillId="0" borderId="0" xfId="0" applyFont="1" applyBorder="1"/>
    <xf numFmtId="0" fontId="6" fillId="0" borderId="0" xfId="0" applyFont="1" applyBorder="1"/>
    <xf numFmtId="43" fontId="0" fillId="0" borderId="1" xfId="0" applyNumberFormat="1" applyFill="1" applyBorder="1"/>
    <xf numFmtId="43" fontId="10" fillId="2" borderId="1" xfId="0" applyNumberFormat="1" applyFont="1" applyFill="1" applyBorder="1" applyAlignment="1">
      <alignment horizontal="center"/>
    </xf>
    <xf numFmtId="43" fontId="12" fillId="2" borderId="1" xfId="0" applyNumberFormat="1" applyFont="1" applyFill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43" fontId="10" fillId="3" borderId="1" xfId="0" applyNumberFormat="1" applyFont="1" applyFill="1" applyBorder="1"/>
    <xf numFmtId="43" fontId="10" fillId="3" borderId="1" xfId="0" applyNumberFormat="1" applyFont="1" applyFill="1" applyBorder="1" applyAlignment="1">
      <alignment horizontal="center"/>
    </xf>
    <xf numFmtId="0" fontId="9" fillId="0" borderId="1" xfId="0" applyFont="1" applyFill="1" applyBorder="1"/>
    <xf numFmtId="0" fontId="11" fillId="0" borderId="1" xfId="0" applyFont="1" applyFill="1" applyBorder="1"/>
    <xf numFmtId="0" fontId="7" fillId="2" borderId="1" xfId="0" applyFont="1" applyFill="1" applyBorder="1"/>
    <xf numFmtId="43" fontId="0" fillId="2" borderId="1" xfId="0" applyNumberFormat="1" applyFill="1" applyBorder="1"/>
    <xf numFmtId="0" fontId="0" fillId="2" borderId="1" xfId="0" applyFill="1" applyBorder="1"/>
    <xf numFmtId="0" fontId="10" fillId="3" borderId="1" xfId="0" applyFont="1" applyFill="1" applyBorder="1" applyAlignment="1">
      <alignment horizontal="center" wrapText="1"/>
    </xf>
    <xf numFmtId="43" fontId="3" fillId="3" borderId="1" xfId="1" applyFont="1" applyFill="1" applyBorder="1"/>
    <xf numFmtId="43" fontId="3" fillId="3" borderId="1" xfId="0" applyNumberFormat="1" applyFont="1" applyFill="1" applyBorder="1"/>
    <xf numFmtId="0" fontId="10" fillId="2" borderId="1" xfId="0" applyFont="1" applyFill="1" applyBorder="1" applyAlignment="1">
      <alignment horizontal="center" wrapText="1"/>
    </xf>
    <xf numFmtId="43" fontId="3" fillId="2" borderId="1" xfId="1" applyFont="1" applyFill="1" applyBorder="1"/>
    <xf numFmtId="43" fontId="3" fillId="2" borderId="1" xfId="0" applyNumberFormat="1" applyFont="1" applyFill="1" applyBorder="1"/>
    <xf numFmtId="0" fontId="0" fillId="0" borderId="1" xfId="0" applyFill="1" applyBorder="1"/>
    <xf numFmtId="0" fontId="0" fillId="0" borderId="6" xfId="0" applyBorder="1"/>
    <xf numFmtId="0" fontId="4" fillId="0" borderId="1" xfId="0" applyFont="1" applyFill="1" applyBorder="1"/>
    <xf numFmtId="0" fontId="7" fillId="0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104775</xdr:colOff>
      <xdr:row>40</xdr:row>
      <xdr:rowOff>42621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FD1848-1680-4850-9356-E0D422BC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8029574" cy="76626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449391-7D72-4CE2-AE41-03FEF10D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174141</xdr:colOff>
      <xdr:row>42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549DFE-CD90-403F-89A5-C5ED2606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7489340" cy="803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290847</xdr:colOff>
      <xdr:row>38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1B51C-1EEA-4ECB-8281-ADE980B0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06047" cy="7248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592164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3365E8-50D8-481A-A709-78EF5B3EB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4964" cy="880232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12</xdr:row>
      <xdr:rowOff>0</xdr:rowOff>
    </xdr:from>
    <xdr:to>
      <xdr:col>34</xdr:col>
      <xdr:colOff>267928</xdr:colOff>
      <xdr:row>50</xdr:row>
      <xdr:rowOff>134379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A123C-68AE-43CE-BACF-94ECA8BD9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0" y="2286000"/>
          <a:ext cx="8802328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4664D-0AC2-4BCD-885F-DFF80EB0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79280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70DED-DF4B-4805-9040-028187C1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24980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267928</xdr:colOff>
      <xdr:row>39</xdr:row>
      <xdr:rowOff>143932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C740CF-A4E4-44A5-A33D-53D658A4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02328" cy="7573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C9B39B-16A9-43F3-A1CF-76DAD7A0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14474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258402</xdr:colOff>
      <xdr:row>43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6A79ED-A442-49C7-9E28-D24181F3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92802" cy="8316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229908</xdr:colOff>
      <xdr:row>39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9E24E-5C16-4122-902B-82B12A41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3908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"/>
  <sheetViews>
    <sheetView tabSelected="1" topLeftCell="A15" zoomScaleNormal="100" workbookViewId="0">
      <selection activeCell="E46" sqref="E4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5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33" x14ac:dyDescent="0.3">
      <c r="A2" s="16" t="s">
        <v>26</v>
      </c>
      <c r="B2" s="24" t="s">
        <v>27</v>
      </c>
      <c r="C2" s="24" t="s">
        <v>28</v>
      </c>
      <c r="D2" s="7"/>
      <c r="E2" t="s">
        <v>13</v>
      </c>
      <c r="G2" s="45"/>
      <c r="H2" s="45"/>
      <c r="I2" s="45"/>
      <c r="J2" s="45"/>
      <c r="K2" s="45"/>
    </row>
    <row r="3" spans="1:17" ht="16.5" x14ac:dyDescent="0.3">
      <c r="A3" s="16" t="s">
        <v>0</v>
      </c>
      <c r="B3" s="25">
        <v>40000</v>
      </c>
      <c r="C3" s="17">
        <v>40000</v>
      </c>
      <c r="D3" s="10"/>
      <c r="E3">
        <v>2021</v>
      </c>
      <c r="F3" s="3">
        <v>2024</v>
      </c>
      <c r="G3" s="4">
        <f>F3-E3</f>
        <v>3</v>
      </c>
      <c r="H3" s="45"/>
      <c r="I3" s="45"/>
      <c r="J3" s="45"/>
      <c r="K3" s="45"/>
      <c r="L3" s="3"/>
      <c r="M3" s="4"/>
    </row>
    <row r="4" spans="1:17" ht="33" x14ac:dyDescent="0.3">
      <c r="A4" s="18" t="s">
        <v>1</v>
      </c>
      <c r="B4" s="25">
        <v>3000</v>
      </c>
      <c r="C4" s="17">
        <v>3000</v>
      </c>
      <c r="D4" s="10"/>
      <c r="E4" s="64" t="s">
        <v>27</v>
      </c>
      <c r="F4" s="65"/>
      <c r="G4" s="4"/>
      <c r="H4" s="67" t="s">
        <v>28</v>
      </c>
      <c r="I4" s="63"/>
      <c r="J4" s="45"/>
      <c r="K4" s="46"/>
      <c r="L4" s="3"/>
      <c r="M4" s="4"/>
    </row>
    <row r="5" spans="1:17" ht="16.5" x14ac:dyDescent="0.3">
      <c r="A5" s="16" t="s">
        <v>2</v>
      </c>
      <c r="B5" s="25">
        <f>B3-B4</f>
        <v>37000</v>
      </c>
      <c r="C5" s="17">
        <f>C3-C4</f>
        <v>37000</v>
      </c>
      <c r="D5" s="10"/>
      <c r="E5" s="55" t="s">
        <v>23</v>
      </c>
      <c r="F5" s="55" t="s">
        <v>21</v>
      </c>
      <c r="G5" s="14"/>
      <c r="H5" s="63" t="s">
        <v>35</v>
      </c>
      <c r="I5" s="63" t="s">
        <v>21</v>
      </c>
      <c r="J5" s="45"/>
      <c r="K5" s="45"/>
      <c r="M5" s="37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3000</v>
      </c>
      <c r="C6" s="17">
        <f>C4</f>
        <v>3000</v>
      </c>
      <c r="D6" s="10"/>
      <c r="E6" s="56">
        <f>40.41*10.764</f>
        <v>434.97323999999992</v>
      </c>
      <c r="F6" s="65"/>
      <c r="G6" s="14"/>
      <c r="H6" s="62">
        <f>85.19*10.764</f>
        <v>916.98515999999995</v>
      </c>
      <c r="I6" s="68"/>
      <c r="J6" s="45"/>
      <c r="K6" s="45"/>
      <c r="M6" s="37"/>
      <c r="N6" s="28"/>
      <c r="O6" s="28"/>
      <c r="P6" s="28"/>
      <c r="Q6" s="28"/>
    </row>
    <row r="7" spans="1:17" ht="16.5" x14ac:dyDescent="0.3">
      <c r="A7" s="16" t="s">
        <v>4</v>
      </c>
      <c r="B7" s="19">
        <v>0</v>
      </c>
      <c r="C7" s="20">
        <v>0</v>
      </c>
      <c r="D7" s="34"/>
      <c r="E7" s="55">
        <f>7.35*10.764</f>
        <v>79.115399999999994</v>
      </c>
      <c r="F7" s="65"/>
      <c r="G7" s="47"/>
      <c r="H7" s="63">
        <f>18.49*10.764</f>
        <v>199.02635999999998</v>
      </c>
      <c r="I7" s="68"/>
      <c r="J7" s="45"/>
      <c r="K7" s="45"/>
      <c r="M7" s="3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60</v>
      </c>
      <c r="C8" s="20">
        <f>C9-C7</f>
        <v>60</v>
      </c>
      <c r="D8" s="34"/>
      <c r="E8" s="56">
        <f>SUM(E6:E7)</f>
        <v>514.08863999999994</v>
      </c>
      <c r="F8" s="66">
        <f>E8*1.1</f>
        <v>565.49750399999994</v>
      </c>
      <c r="G8" s="47"/>
      <c r="H8" s="62">
        <f>SUM(H6:H7)</f>
        <v>1116.01152</v>
      </c>
      <c r="I8" s="69">
        <f>H8*1.1</f>
        <v>1227.6126720000002</v>
      </c>
      <c r="J8" s="45"/>
      <c r="K8" s="45"/>
      <c r="M8" s="38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>
        <v>60</v>
      </c>
      <c r="D9" s="34"/>
      <c r="E9" s="44">
        <f>E8/10.764</f>
        <v>47.76</v>
      </c>
      <c r="F9" s="44">
        <f>F8/10.764</f>
        <v>52.535999999999994</v>
      </c>
      <c r="G9" s="48"/>
      <c r="H9" s="45"/>
      <c r="I9" s="45"/>
      <c r="J9" s="49"/>
      <c r="K9" s="45"/>
      <c r="M9" s="3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0</v>
      </c>
      <c r="C10" s="20">
        <f>90*C7/C9</f>
        <v>0</v>
      </c>
      <c r="D10" s="34"/>
      <c r="E10" s="30"/>
      <c r="F10" s="27"/>
      <c r="G10" s="48"/>
      <c r="H10" s="50"/>
      <c r="I10" s="50"/>
      <c r="J10" s="49"/>
      <c r="K10" s="49"/>
      <c r="L10" s="27"/>
      <c r="M10" s="38"/>
      <c r="N10" s="28"/>
      <c r="O10" s="28"/>
      <c r="P10" s="28"/>
      <c r="Q10" s="28"/>
    </row>
    <row r="11" spans="1:17" ht="16.5" x14ac:dyDescent="0.3">
      <c r="A11" s="16"/>
      <c r="B11" s="26">
        <f>B10%</f>
        <v>0</v>
      </c>
      <c r="C11" s="32">
        <f>C10%</f>
        <v>0</v>
      </c>
      <c r="D11" s="35"/>
      <c r="G11" s="48"/>
      <c r="H11" s="50"/>
      <c r="I11" s="50"/>
      <c r="J11" s="49"/>
      <c r="K11" s="49"/>
      <c r="L11" s="27"/>
      <c r="M11" s="39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0</v>
      </c>
      <c r="C12" s="21">
        <f>C6*C11</f>
        <v>0</v>
      </c>
      <c r="D12" s="36"/>
      <c r="G12" s="13"/>
      <c r="H12" s="28"/>
      <c r="I12" s="28"/>
      <c r="J12" s="30"/>
      <c r="K12" s="30"/>
      <c r="L12" s="27"/>
      <c r="M12" s="37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3000</v>
      </c>
      <c r="C13" s="21">
        <f>C6-C12</f>
        <v>3000</v>
      </c>
      <c r="D13" s="36"/>
      <c r="G13" s="13"/>
      <c r="H13" s="28"/>
      <c r="I13" s="28"/>
      <c r="J13" s="30"/>
      <c r="K13" s="30"/>
      <c r="L13" s="27"/>
      <c r="M13" s="37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37000</v>
      </c>
      <c r="C14" s="17">
        <f>C5</f>
        <v>37000</v>
      </c>
      <c r="D14" s="10"/>
      <c r="G14" s="13"/>
      <c r="H14" s="28"/>
      <c r="I14" s="28"/>
      <c r="J14" s="30"/>
      <c r="K14" s="30"/>
      <c r="L14" s="27"/>
      <c r="M14" s="37"/>
      <c r="N14" s="28"/>
      <c r="O14" s="28"/>
      <c r="P14" s="28"/>
      <c r="Q14" s="28"/>
    </row>
    <row r="15" spans="1:17" ht="16.5" x14ac:dyDescent="0.3">
      <c r="A15" s="16" t="s">
        <v>10</v>
      </c>
      <c r="B15" s="25">
        <f>B14+B13</f>
        <v>40000</v>
      </c>
      <c r="C15" s="17">
        <f>C14+C13</f>
        <v>40000</v>
      </c>
      <c r="D15" s="10"/>
      <c r="G15" s="13"/>
      <c r="H15" s="30"/>
      <c r="I15" s="30"/>
      <c r="J15" s="30"/>
      <c r="K15" s="30"/>
      <c r="L15" s="27"/>
      <c r="M15" s="4"/>
    </row>
    <row r="16" spans="1:17" ht="16.5" x14ac:dyDescent="0.3">
      <c r="A16" s="16" t="s">
        <v>20</v>
      </c>
      <c r="B16" s="22">
        <v>514</v>
      </c>
      <c r="C16" s="33">
        <v>1116</v>
      </c>
      <c r="D16" s="8"/>
      <c r="E16" s="5"/>
      <c r="F16" s="5"/>
      <c r="G16" s="5"/>
      <c r="H16" s="6"/>
      <c r="M16" s="29"/>
    </row>
    <row r="17" spans="1:14" ht="16.5" x14ac:dyDescent="0.3">
      <c r="A17" s="59" t="s">
        <v>11</v>
      </c>
      <c r="B17" s="57">
        <f>B15*B16</f>
        <v>20560000</v>
      </c>
      <c r="C17" s="43">
        <f>C15*C16</f>
        <v>44640000</v>
      </c>
      <c r="D17" s="10"/>
      <c r="E17" s="5"/>
      <c r="F17" s="31"/>
      <c r="G17" s="5"/>
      <c r="H17" s="6"/>
      <c r="M17" s="5"/>
      <c r="N17" s="6"/>
    </row>
    <row r="18" spans="1:14" ht="16.5" x14ac:dyDescent="0.3">
      <c r="A18" s="59"/>
      <c r="B18" s="58" t="s">
        <v>31</v>
      </c>
      <c r="C18" s="52" t="s">
        <v>32</v>
      </c>
      <c r="D18" s="10"/>
      <c r="E18" s="5"/>
      <c r="F18" s="31"/>
      <c r="G18" s="5"/>
      <c r="H18" s="6"/>
      <c r="M18" s="5"/>
      <c r="N18" s="6"/>
    </row>
    <row r="19" spans="1:14" ht="16.5" x14ac:dyDescent="0.3">
      <c r="A19" s="59" t="s">
        <v>30</v>
      </c>
      <c r="B19" s="57">
        <v>1500000</v>
      </c>
      <c r="C19" s="43">
        <v>3000000</v>
      </c>
      <c r="D19" s="10"/>
      <c r="E19" s="5"/>
      <c r="F19" s="31"/>
      <c r="G19" s="5"/>
      <c r="H19" s="6"/>
      <c r="M19" s="5"/>
      <c r="N19" s="6"/>
    </row>
    <row r="20" spans="1:14" ht="16.5" x14ac:dyDescent="0.3">
      <c r="A20" s="59" t="s">
        <v>22</v>
      </c>
      <c r="B20" s="57">
        <f>B19+B17</f>
        <v>22060000</v>
      </c>
      <c r="C20" s="43">
        <f>C19+C17</f>
        <v>47640000</v>
      </c>
      <c r="D20" s="10"/>
      <c r="E20" s="5"/>
      <c r="F20" s="31"/>
      <c r="G20" s="5"/>
      <c r="H20" s="6"/>
      <c r="M20" s="5"/>
      <c r="N20" s="6"/>
    </row>
    <row r="21" spans="1:14" ht="16.5" x14ac:dyDescent="0.3">
      <c r="A21" s="59" t="s">
        <v>24</v>
      </c>
      <c r="B21" s="57">
        <f>B20*0.9</f>
        <v>19854000</v>
      </c>
      <c r="C21" s="43">
        <f>C20*0.9</f>
        <v>42876000</v>
      </c>
      <c r="D21" s="10"/>
      <c r="E21" s="5"/>
      <c r="F21" s="31"/>
      <c r="G21" s="5"/>
      <c r="H21" s="6"/>
      <c r="M21" s="5"/>
      <c r="N21" s="6"/>
    </row>
    <row r="22" spans="1:14" ht="16.5" x14ac:dyDescent="0.3">
      <c r="A22" s="59" t="s">
        <v>25</v>
      </c>
      <c r="B22" s="57">
        <f>B20*0.8</f>
        <v>17648000</v>
      </c>
      <c r="C22" s="43">
        <f>C20*0.8</f>
        <v>38112000</v>
      </c>
      <c r="D22" s="10"/>
      <c r="E22" s="5"/>
      <c r="F22" s="31"/>
      <c r="G22" s="5"/>
      <c r="H22" s="6"/>
      <c r="M22" s="5"/>
      <c r="N22" s="6"/>
    </row>
    <row r="23" spans="1:14" ht="16.5" x14ac:dyDescent="0.3">
      <c r="A23" s="59" t="s">
        <v>12</v>
      </c>
      <c r="B23" s="57">
        <f>566*B4</f>
        <v>1698000</v>
      </c>
      <c r="C23" s="53">
        <f>1228*C4</f>
        <v>3684000</v>
      </c>
      <c r="D23" s="10"/>
      <c r="E23" s="6"/>
      <c r="F23" s="5"/>
    </row>
    <row r="24" spans="1:14" ht="16.5" x14ac:dyDescent="0.3">
      <c r="A24" s="60" t="s">
        <v>16</v>
      </c>
      <c r="B24" s="57">
        <v>75000</v>
      </c>
      <c r="C24" s="43">
        <f>C20*0.045/12</f>
        <v>178650</v>
      </c>
      <c r="D24" s="10"/>
      <c r="E24" s="6"/>
      <c r="F24" s="5"/>
    </row>
    <row r="25" spans="1:14" x14ac:dyDescent="0.25">
      <c r="B25" s="12"/>
    </row>
    <row r="26" spans="1:14" x14ac:dyDescent="0.25">
      <c r="B26" s="12"/>
    </row>
    <row r="28" spans="1:14" x14ac:dyDescent="0.25">
      <c r="C28" t="s">
        <v>14</v>
      </c>
    </row>
    <row r="29" spans="1:14" x14ac:dyDescent="0.25">
      <c r="B29" s="9" t="s">
        <v>15</v>
      </c>
      <c r="C29" s="8" t="s">
        <v>19</v>
      </c>
      <c r="D29" s="8"/>
      <c r="E29" s="8" t="s">
        <v>11</v>
      </c>
      <c r="F29" s="8" t="s">
        <v>17</v>
      </c>
      <c r="G29" s="8" t="s">
        <v>18</v>
      </c>
      <c r="H29" s="8"/>
      <c r="I29" s="8"/>
    </row>
    <row r="30" spans="1:14" ht="17.25" x14ac:dyDescent="0.3">
      <c r="A30" t="s">
        <v>33</v>
      </c>
      <c r="B30" s="54">
        <v>640</v>
      </c>
      <c r="C30" s="55">
        <f>B30*1.1</f>
        <v>704</v>
      </c>
      <c r="D30" s="55"/>
      <c r="E30" s="55">
        <v>24000000</v>
      </c>
      <c r="F30" s="56">
        <f t="shared" ref="F30:F45" si="0">E30/B30</f>
        <v>37500</v>
      </c>
      <c r="G30" s="56">
        <f>E30/C30</f>
        <v>34090.909090909088</v>
      </c>
      <c r="H30" s="10"/>
      <c r="I30" s="8"/>
      <c r="J30" s="15"/>
    </row>
    <row r="31" spans="1:14" ht="17.25" x14ac:dyDescent="0.3">
      <c r="B31" s="54">
        <v>638</v>
      </c>
      <c r="C31" s="55">
        <f>B31*1.1</f>
        <v>701.80000000000007</v>
      </c>
      <c r="D31" s="55"/>
      <c r="E31" s="55">
        <v>24500000</v>
      </c>
      <c r="F31" s="56">
        <f t="shared" si="0"/>
        <v>38401.253918495298</v>
      </c>
      <c r="G31" s="56">
        <f>E31/C31</f>
        <v>34910.230834995724</v>
      </c>
      <c r="H31" s="10"/>
      <c r="I31" s="8"/>
      <c r="J31" s="15"/>
    </row>
    <row r="32" spans="1:14" x14ac:dyDescent="0.25">
      <c r="B32" s="54">
        <v>955</v>
      </c>
      <c r="C32" s="55">
        <f>B32*1.1</f>
        <v>1050.5</v>
      </c>
      <c r="D32" s="55"/>
      <c r="E32" s="56">
        <v>36600000</v>
      </c>
      <c r="F32" s="56">
        <f t="shared" si="0"/>
        <v>38324.607329842933</v>
      </c>
      <c r="G32" s="56">
        <f t="shared" ref="G32:G44" si="1">E32/C32</f>
        <v>34840.552118039028</v>
      </c>
      <c r="H32" s="10"/>
      <c r="I32" s="8"/>
    </row>
    <row r="33" spans="1:11" x14ac:dyDescent="0.25">
      <c r="B33" s="54">
        <v>907</v>
      </c>
      <c r="C33" s="55">
        <f>B33*1.1</f>
        <v>997.7</v>
      </c>
      <c r="D33" s="55"/>
      <c r="E33" s="56">
        <v>35600000</v>
      </c>
      <c r="F33" s="56">
        <f t="shared" si="0"/>
        <v>39250.275633958103</v>
      </c>
      <c r="G33" s="56">
        <f t="shared" si="1"/>
        <v>35682.068758143731</v>
      </c>
      <c r="H33" s="10"/>
      <c r="I33" s="8"/>
    </row>
    <row r="34" spans="1:11" x14ac:dyDescent="0.25">
      <c r="B34" s="54">
        <v>640</v>
      </c>
      <c r="C34" s="55">
        <f>B34*1.1</f>
        <v>704</v>
      </c>
      <c r="D34" s="55"/>
      <c r="E34" s="56">
        <v>25000000</v>
      </c>
      <c r="F34" s="56">
        <f t="shared" ref="F34:F38" si="2">E34/B34</f>
        <v>39062.5</v>
      </c>
      <c r="G34" s="56">
        <f t="shared" ref="G34:G38" si="3">E34/C34</f>
        <v>35511.36363636364</v>
      </c>
      <c r="H34" s="23"/>
      <c r="I34" s="8"/>
    </row>
    <row r="35" spans="1:11" x14ac:dyDescent="0.25">
      <c r="A35" t="s">
        <v>34</v>
      </c>
      <c r="B35" s="61">
        <v>1116</v>
      </c>
      <c r="C35" s="63">
        <f>B35*1.1</f>
        <v>1227.6000000000001</v>
      </c>
      <c r="D35" s="63"/>
      <c r="E35" s="62">
        <v>50000000</v>
      </c>
      <c r="F35" s="62">
        <f t="shared" si="2"/>
        <v>44802.867383512545</v>
      </c>
      <c r="G35" s="62">
        <f t="shared" si="3"/>
        <v>40729.879439556855</v>
      </c>
      <c r="H35" s="23"/>
      <c r="I35" s="8"/>
    </row>
    <row r="36" spans="1:11" x14ac:dyDescent="0.25">
      <c r="B36" s="61">
        <v>1116</v>
      </c>
      <c r="C36" s="63">
        <f>B36*1.1</f>
        <v>1227.6000000000001</v>
      </c>
      <c r="D36" s="63"/>
      <c r="E36" s="62">
        <v>45000000</v>
      </c>
      <c r="F36" s="62">
        <f t="shared" si="2"/>
        <v>40322.580645161288</v>
      </c>
      <c r="G36" s="62">
        <f t="shared" si="3"/>
        <v>36656.891495601172</v>
      </c>
      <c r="H36" s="23"/>
      <c r="I36" s="8"/>
    </row>
    <row r="37" spans="1:11" x14ac:dyDescent="0.25">
      <c r="B37" s="61">
        <v>1116</v>
      </c>
      <c r="C37" s="63">
        <f>B37*1.1</f>
        <v>1227.6000000000001</v>
      </c>
      <c r="D37" s="63"/>
      <c r="E37" s="62">
        <v>52000000</v>
      </c>
      <c r="F37" s="62">
        <f t="shared" si="2"/>
        <v>46594.982078853049</v>
      </c>
      <c r="G37" s="62">
        <f t="shared" si="3"/>
        <v>42359.074617139129</v>
      </c>
      <c r="H37" s="23"/>
      <c r="I37" s="8"/>
    </row>
    <row r="38" spans="1:11" x14ac:dyDescent="0.25">
      <c r="B38" s="61">
        <v>1116</v>
      </c>
      <c r="C38" s="63">
        <f>B38*1.1</f>
        <v>1227.6000000000001</v>
      </c>
      <c r="D38" s="63"/>
      <c r="E38" s="62">
        <v>46000000</v>
      </c>
      <c r="F38" s="62">
        <f t="shared" si="2"/>
        <v>41218.637992831544</v>
      </c>
      <c r="G38" s="62">
        <f t="shared" si="3"/>
        <v>37471.489084392306</v>
      </c>
      <c r="H38" s="23"/>
      <c r="I38" s="8"/>
    </row>
    <row r="39" spans="1:11" x14ac:dyDescent="0.25">
      <c r="B39" s="9"/>
      <c r="C39" s="8"/>
      <c r="D39" s="8"/>
      <c r="E39" s="10"/>
      <c r="F39" s="10"/>
      <c r="G39" s="10"/>
      <c r="H39" s="23"/>
      <c r="I39" s="8"/>
    </row>
    <row r="40" spans="1:11" x14ac:dyDescent="0.25">
      <c r="A40" t="s">
        <v>29</v>
      </c>
      <c r="E40" s="23"/>
      <c r="F40" s="23"/>
      <c r="G40" s="23"/>
      <c r="H40" s="23"/>
      <c r="I40" s="71"/>
    </row>
    <row r="41" spans="1:11" x14ac:dyDescent="0.25">
      <c r="A41" s="70" t="s">
        <v>34</v>
      </c>
      <c r="B41" s="61">
        <f>103.68*10.764</f>
        <v>1116.01152</v>
      </c>
      <c r="C41" s="63">
        <f>B41*1.1</f>
        <v>1227.6126720000002</v>
      </c>
      <c r="D41" s="63"/>
      <c r="E41" s="63">
        <v>41487250</v>
      </c>
      <c r="F41" s="62">
        <f t="shared" si="0"/>
        <v>37174.571459620776</v>
      </c>
      <c r="G41" s="62">
        <f t="shared" si="1"/>
        <v>33795.06496329161</v>
      </c>
      <c r="H41" s="51"/>
      <c r="I41" s="70">
        <f>C15/F41</f>
        <v>1.0760043338616081</v>
      </c>
      <c r="J41" s="40"/>
      <c r="K41" s="40"/>
    </row>
    <row r="42" spans="1:11" x14ac:dyDescent="0.25">
      <c r="A42" s="70"/>
      <c r="B42" s="61">
        <f>121.6*10.764</f>
        <v>1308.9023999999999</v>
      </c>
      <c r="C42" s="63">
        <f>B42*1.1</f>
        <v>1439.7926400000001</v>
      </c>
      <c r="D42" s="63"/>
      <c r="E42" s="62">
        <v>50539000</v>
      </c>
      <c r="F42" s="62">
        <f t="shared" si="0"/>
        <v>38611.740646208615</v>
      </c>
      <c r="G42" s="62">
        <f t="shared" si="1"/>
        <v>35101.582405644185</v>
      </c>
      <c r="H42" s="51"/>
      <c r="I42" s="70">
        <f>C16/F42</f>
        <v>2.8903125871109436E-2</v>
      </c>
      <c r="J42" s="40"/>
      <c r="K42" s="40"/>
    </row>
    <row r="43" spans="1:11" x14ac:dyDescent="0.25">
      <c r="A43" s="70" t="s">
        <v>33</v>
      </c>
      <c r="B43" s="54">
        <v>514</v>
      </c>
      <c r="C43" s="55">
        <f>B43*1.1</f>
        <v>565.40000000000009</v>
      </c>
      <c r="D43" s="55"/>
      <c r="E43" s="56">
        <v>18673000</v>
      </c>
      <c r="F43" s="56">
        <f t="shared" si="0"/>
        <v>36328.793774319063</v>
      </c>
      <c r="G43" s="56">
        <f t="shared" si="1"/>
        <v>33026.17615847187</v>
      </c>
      <c r="H43" s="70"/>
      <c r="I43" s="70">
        <f>B15/F43</f>
        <v>1.1010549991967011</v>
      </c>
      <c r="J43" s="40"/>
      <c r="K43" s="40"/>
    </row>
    <row r="44" spans="1:11" ht="15.75" x14ac:dyDescent="0.25">
      <c r="A44" s="72"/>
      <c r="B44" s="54">
        <f>122.82*10.764</f>
        <v>1322.0344799999998</v>
      </c>
      <c r="C44" s="55">
        <f>B44*1.1</f>
        <v>1454.237928</v>
      </c>
      <c r="D44" s="55"/>
      <c r="E44" s="56">
        <v>48150000</v>
      </c>
      <c r="F44" s="56">
        <f t="shared" si="0"/>
        <v>36421.137820853211</v>
      </c>
      <c r="G44" s="56">
        <f t="shared" si="1"/>
        <v>33110.12529168473</v>
      </c>
      <c r="H44" s="70"/>
      <c r="I44" s="70">
        <f>B15/F44</f>
        <v>1.0982633271028035</v>
      </c>
      <c r="J44" s="40"/>
      <c r="K44" s="40"/>
    </row>
    <row r="45" spans="1:11" ht="15.75" x14ac:dyDescent="0.25">
      <c r="A45" s="72"/>
      <c r="B45" s="73"/>
      <c r="C45" s="70"/>
      <c r="D45" s="70"/>
      <c r="E45" s="70"/>
      <c r="F45" s="51"/>
      <c r="G45" s="70"/>
      <c r="H45" s="70"/>
      <c r="I45" s="70"/>
      <c r="J45" s="40"/>
      <c r="K45" s="40"/>
    </row>
    <row r="46" spans="1:11" ht="15.75" x14ac:dyDescent="0.25">
      <c r="A46" s="72"/>
      <c r="B46" s="73"/>
      <c r="C46" s="70"/>
      <c r="D46" s="70"/>
      <c r="E46" s="70"/>
      <c r="F46" s="70"/>
      <c r="G46" s="70"/>
      <c r="H46" s="70"/>
      <c r="I46" s="70"/>
      <c r="J46" s="40"/>
      <c r="K46" s="40"/>
    </row>
    <row r="47" spans="1:11" ht="15.75" x14ac:dyDescent="0.25">
      <c r="A47" s="42"/>
      <c r="B47" s="41"/>
      <c r="C47" s="40"/>
      <c r="D47" s="40"/>
      <c r="E47" s="40"/>
      <c r="F47" s="40"/>
      <c r="G47" s="40"/>
      <c r="H47" s="40"/>
      <c r="I47" s="40"/>
      <c r="J47" s="40"/>
      <c r="K47" s="40"/>
    </row>
    <row r="48" spans="1:11" ht="15.75" x14ac:dyDescent="0.25">
      <c r="A48" s="27"/>
    </row>
    <row r="49" spans="1:1" ht="15.75" x14ac:dyDescent="0.25">
      <c r="A49" s="27"/>
    </row>
    <row r="69" spans="3:5" x14ac:dyDescent="0.25">
      <c r="C69" s="6"/>
      <c r="D69" s="6"/>
      <c r="E69" s="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457A4-E056-43D1-BC9D-C8386B394D5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1" workbookViewId="0">
      <selection activeCell="W28" sqref="W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8" workbookViewId="0">
      <selection activeCell="Q35" sqref="Q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3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D2005-076D-49D7-A130-56008E922AAC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92BCE-56F4-418B-8732-59D9EB38C30C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Sheet8</vt:lpstr>
      <vt:lpstr>Sheet2</vt:lpstr>
      <vt:lpstr>Sheet3</vt:lpstr>
      <vt:lpstr>Sheet5</vt:lpstr>
      <vt:lpstr>Sheet6</vt:lpstr>
      <vt:lpstr>Sheet7</vt:lpstr>
      <vt:lpstr>Aura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2025-02-21T12:16:14Z</dcterms:modified>
</cp:coreProperties>
</file>