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 2025\Gajendrdeo Pandey And Mrs Manorama Pandey\"/>
    </mc:Choice>
  </mc:AlternateContent>
  <xr:revisionPtr revIDLastSave="0" documentId="13_ncr:1_{FED96D77-3BD9-43B5-B599-F5016929F8F0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ajendradeo" sheetId="2" r:id="rId1"/>
    <sheet name="Sheet5" sheetId="7" r:id="rId2"/>
    <sheet name="Sheet1" sheetId="3" r:id="rId3"/>
    <sheet name="Sheet2" sheetId="4" r:id="rId4"/>
    <sheet name="Sheet3" sheetId="5" r:id="rId5"/>
    <sheet name="working" sheetId="6" r:id="rId6"/>
  </sheets>
  <calcPr calcId="191029"/>
</workbook>
</file>

<file path=xl/calcChain.xml><?xml version="1.0" encoding="utf-8"?>
<calcChain xmlns="http://schemas.openxmlformats.org/spreadsheetml/2006/main">
  <c r="K8" i="5" l="1"/>
  <c r="W10" i="4"/>
  <c r="K8" i="4"/>
  <c r="E25" i="2"/>
  <c r="E23" i="2"/>
  <c r="C31" i="2"/>
  <c r="C26" i="2"/>
  <c r="Y11" i="3"/>
  <c r="M4" i="3"/>
  <c r="Y14" i="7"/>
  <c r="M6" i="7"/>
  <c r="M15" i="2" l="1"/>
  <c r="H15" i="2"/>
  <c r="I15" i="2" s="1"/>
  <c r="J15" i="2" s="1"/>
  <c r="K15" i="2" s="1"/>
  <c r="L15" i="2" s="1"/>
  <c r="M14" i="2"/>
  <c r="H14" i="2"/>
  <c r="I14" i="2" s="1"/>
  <c r="J14" i="2" s="1"/>
  <c r="K14" i="2" s="1"/>
  <c r="L14" i="2" s="1"/>
  <c r="I15" i="6" l="1"/>
  <c r="E24" i="6"/>
  <c r="E22" i="6"/>
  <c r="E6" i="6"/>
  <c r="E7" i="6" s="1"/>
  <c r="E5" i="6"/>
  <c r="E4" i="6"/>
  <c r="E13" i="6" s="1"/>
  <c r="E9" i="6" l="1"/>
  <c r="E10" i="6" s="1"/>
  <c r="E11" i="6"/>
  <c r="E12" i="6" s="1"/>
  <c r="E15" i="6" s="1"/>
  <c r="E19" i="6" s="1"/>
  <c r="E21" i="6" l="1"/>
  <c r="E20" i="6"/>
  <c r="C17" i="2" l="1"/>
  <c r="M13" i="2"/>
  <c r="H13" i="2"/>
  <c r="I13" i="2" s="1"/>
  <c r="J13" i="2" s="1"/>
  <c r="K13" i="2" s="1"/>
  <c r="L13" i="2" s="1"/>
  <c r="C28" i="2"/>
  <c r="C34" i="2" l="1"/>
  <c r="D9" i="2"/>
  <c r="M17" i="2"/>
  <c r="C41" i="2"/>
  <c r="C42" i="2" s="1"/>
  <c r="C43" i="2" s="1"/>
  <c r="C23" i="2"/>
  <c r="C33" i="2" s="1"/>
  <c r="C9" i="2"/>
  <c r="C44" i="2" l="1"/>
  <c r="L17" i="2" l="1"/>
  <c r="C32" i="2" s="1"/>
  <c r="C35" i="2" s="1"/>
  <c r="C36" i="2" l="1"/>
  <c r="C40" i="2"/>
  <c r="C37" i="2"/>
  <c r="C38" i="2" s="1"/>
  <c r="C39" i="2" s="1"/>
</calcChain>
</file>

<file path=xl/sharedStrings.xml><?xml version="1.0" encoding="utf-8"?>
<sst xmlns="http://schemas.openxmlformats.org/spreadsheetml/2006/main" count="69" uniqueCount="58">
  <si>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</si>
  <si>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</si>
  <si>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</si>
  <si>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</si>
  <si>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</si>
  <si>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</si>
  <si>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</si>
  <si>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</si>
  <si>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</si>
  <si>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</si>
  <si>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</si>
  <si>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</si>
  <si>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</si>
  <si>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</si>
  <si>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</si>
  <si>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</si>
  <si>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</si>
  <si>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</si>
  <si>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</si>
  <si>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</si>
  <si>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</si>
  <si>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</si>
  <si>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</si>
  <si>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</si>
  <si>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</si>
  <si>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</si>
  <si>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 Area In             Sq.M.</t>
  </si>
  <si>
    <t>Government Value</t>
  </si>
  <si>
    <t>Land Area</t>
  </si>
  <si>
    <t>Total</t>
  </si>
  <si>
    <t xml:space="preserve">Ground Floor 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</si>
  <si>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</si>
  <si>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</si>
  <si>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</si>
  <si>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</si>
  <si>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</si>
  <si>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</si>
  <si>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</si>
  <si>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</si>
  <si>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(100-10)X19/60</t>
  </si>
  <si>
    <t>Depreciation Amt</t>
  </si>
  <si>
    <t>Depreciated Bldg. Rate</t>
  </si>
  <si>
    <t xml:space="preserve">Total Composite </t>
  </si>
  <si>
    <t xml:space="preserve">BUA Area </t>
  </si>
  <si>
    <t>sq.ft</t>
  </si>
  <si>
    <t>TOTAL FMV</t>
  </si>
  <si>
    <t>RV</t>
  </si>
  <si>
    <t>DV</t>
  </si>
  <si>
    <t>IV</t>
  </si>
  <si>
    <t>RR Value</t>
  </si>
  <si>
    <t>Rental Value</t>
  </si>
  <si>
    <t xml:space="preserve">First Floor </t>
  </si>
  <si>
    <t>Sq.M</t>
  </si>
  <si>
    <t>Second Floor</t>
  </si>
  <si>
    <t>per sq.M</t>
  </si>
  <si>
    <t>Per.Sq.M</t>
  </si>
  <si>
    <t>Total Value (Land &amp; Building)</t>
  </si>
  <si>
    <t>Per Sq.M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</si>
</sst>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10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6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/>
    <xf numFmtId="4" fontId="7" fillId="0" borderId="1" xfId="0" applyNumberFormat="1" applyFont="1" applyBorder="1" applyAlignment="1">
      <alignment vertical="top"/>
    </xf>
    <xf numFmtId="4" fontId="7" fillId="0" borderId="0" xfId="0" applyNumberFormat="1" applyFont="1" applyAlignment="1">
      <alignment vertical="top"/>
    </xf>
    <xf numFmtId="0" fontId="3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7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9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center" wrapText="1"/>
    </xf>
    <xf numFmtId="4" fontId="7" fillId="0" borderId="0" xfId="0" applyNumberFormat="1" applyFont="1" applyAlignment="1">
      <alignment horizontal="right" vertical="top"/>
    </xf>
    <xf numFmtId="0" fontId="1" fillId="0" borderId="0" xfId="0" applyFont="1" applyAlignment="1">
      <alignment horizontal="center"/>
    </xf>
    <xf numFmtId="0" fontId="7" fillId="0" borderId="0" xfId="0" applyFont="1" applyAlignment="1">
      <alignment vertical="top"/>
    </xf>
    <xf numFmtId="2" fontId="7" fillId="0" borderId="0" xfId="0" applyNumberFormat="1" applyFont="1"/>
    <xf numFmtId="0" fontId="5" fillId="0" borderId="1" xfId="0" applyFont="1" applyBorder="1" applyAlignment="1">
      <alignment horizontal="center" vertical="top" wrapText="1" shrinkToFit="1"/>
    </xf>
    <xf numFmtId="0" fontId="1" fillId="0" borderId="1" xfId="0" applyFont="1" applyBorder="1" applyAlignment="1">
      <alignment vertical="top" wrapText="1"/>
    </xf>
    <xf numFmtId="4" fontId="7" fillId="0" borderId="1" xfId="0" applyNumberFormat="1" applyFont="1" applyBorder="1" applyAlignment="1">
      <alignment horizontal="right" vertical="top"/>
    </xf>
    <xf numFmtId="43" fontId="7" fillId="0" borderId="0" xfId="1" applyFont="1"/>
    <xf numFmtId="4" fontId="11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horizontal="center"/>
    </xf>
    <xf numFmtId="43" fontId="11" fillId="0" borderId="0" xfId="1" applyFont="1"/>
    <xf numFmtId="0" fontId="11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top" wrapText="1" shrinkToFit="1"/>
    </xf>
    <xf numFmtId="0" fontId="7" fillId="0" borderId="3" xfId="0" applyFont="1" applyBorder="1"/>
    <xf numFmtId="0" fontId="1" fillId="0" borderId="1" xfId="0" applyFont="1" applyBorder="1"/>
    <xf numFmtId="0" fontId="11" fillId="0" borderId="1" xfId="0" applyFont="1" applyBorder="1" applyAlignment="1">
      <alignment horizontal="center" wrapText="1"/>
    </xf>
    <xf numFmtId="43" fontId="11" fillId="0" borderId="1" xfId="1" applyFont="1" applyBorder="1"/>
    <xf numFmtId="2" fontId="1" fillId="0" borderId="0" xfId="0" applyNumberFormat="1" applyFont="1"/>
    <xf numFmtId="2" fontId="1" fillId="0" borderId="1" xfId="1" applyNumberFormat="1" applyFont="1" applyBorder="1"/>
    <xf numFmtId="2" fontId="7" fillId="0" borderId="1" xfId="0" applyNumberFormat="1" applyFont="1" applyBorder="1" applyAlignment="1">
      <alignment vertical="top"/>
    </xf>
    <xf numFmtId="2" fontId="11" fillId="0" borderId="0" xfId="0" applyNumberFormat="1" applyFont="1"/>
    <xf numFmtId="2" fontId="4" fillId="0" borderId="1" xfId="0" applyNumberFormat="1" applyFont="1" applyBorder="1" applyAlignment="1">
      <alignment horizontal="center" vertical="top" wrapText="1" shrinkToFit="1"/>
    </xf>
    <xf numFmtId="2" fontId="9" fillId="0" borderId="0" xfId="0" applyNumberFormat="1" applyFont="1" applyAlignment="1">
      <alignment horizontal="right" wrapText="1"/>
    </xf>
    <xf numFmtId="2" fontId="1" fillId="0" borderId="0" xfId="0" applyNumberFormat="1" applyFont="1" applyAlignment="1">
      <alignment vertical="top"/>
    </xf>
    <xf numFmtId="2" fontId="7" fillId="0" borderId="1" xfId="0" applyNumberFormat="1" applyFont="1" applyBorder="1"/>
    <xf numFmtId="2" fontId="11" fillId="0" borderId="0" xfId="0" applyNumberFormat="1" applyFont="1" applyAlignment="1">
      <alignment horizontal="center" vertical="top"/>
    </xf>
    <xf numFmtId="4" fontId="9" fillId="0" borderId="1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right" vertical="center" wrapText="1"/>
    </xf>
    <xf numFmtId="2" fontId="1" fillId="0" borderId="1" xfId="0" applyNumberFormat="1" applyFont="1" applyBorder="1"/>
    <xf numFmtId="0" fontId="6" fillId="0" borderId="1" xfId="0" applyFont="1" applyBorder="1" applyAlignment="1">
      <alignment vertical="top" wrapText="1"/>
    </xf>
    <xf numFmtId="0" fontId="10" fillId="0" borderId="1" xfId="0" applyFont="1" applyBorder="1"/>
    <xf numFmtId="0" fontId="1" fillId="0" borderId="1" xfId="0" applyFont="1" applyBorder="1" applyAlignment="1">
      <alignment wrapText="1"/>
    </xf>
    <xf numFmtId="2" fontId="13" fillId="0" borderId="1" xfId="0" applyNumberFormat="1" applyFont="1" applyBorder="1" applyAlignment="1">
      <alignment horizontal="right" wrapText="1"/>
    </xf>
    <xf numFmtId="0" fontId="10" fillId="0" borderId="5" xfId="0" applyFont="1" applyBorder="1"/>
    <xf numFmtId="43" fontId="10" fillId="0" borderId="6" xfId="1" applyFont="1" applyFill="1" applyBorder="1"/>
    <xf numFmtId="2" fontId="15" fillId="0" borderId="6" xfId="1" applyNumberFormat="1" applyFont="1" applyFill="1" applyBorder="1"/>
    <xf numFmtId="43" fontId="15" fillId="0" borderId="7" xfId="1" applyFont="1" applyFill="1" applyBorder="1"/>
    <xf numFmtId="0" fontId="10" fillId="0" borderId="8" xfId="0" applyFont="1" applyBorder="1" applyAlignment="1">
      <alignment wrapText="1"/>
    </xf>
    <xf numFmtId="43" fontId="10" fillId="0" borderId="0" xfId="1" applyFont="1" applyFill="1" applyBorder="1"/>
    <xf numFmtId="2" fontId="15" fillId="0" borderId="0" xfId="1" applyNumberFormat="1" applyFont="1" applyFill="1" applyBorder="1"/>
    <xf numFmtId="43" fontId="15" fillId="0" borderId="9" xfId="1" applyFont="1" applyFill="1" applyBorder="1"/>
    <xf numFmtId="0" fontId="10" fillId="0" borderId="8" xfId="0" applyFont="1" applyBorder="1"/>
    <xf numFmtId="0" fontId="10" fillId="0" borderId="0" xfId="0" applyFont="1"/>
    <xf numFmtId="2" fontId="15" fillId="0" borderId="0" xfId="0" applyNumberFormat="1" applyFont="1"/>
    <xf numFmtId="0" fontId="15" fillId="0" borderId="9" xfId="0" applyFont="1" applyBorder="1"/>
    <xf numFmtId="9" fontId="10" fillId="0" borderId="0" xfId="0" applyNumberFormat="1" applyFont="1"/>
    <xf numFmtId="10" fontId="15" fillId="0" borderId="9" xfId="0" applyNumberFormat="1" applyFont="1" applyBorder="1"/>
    <xf numFmtId="0" fontId="16" fillId="0" borderId="8" xfId="0" applyFont="1" applyBorder="1"/>
    <xf numFmtId="0" fontId="17" fillId="0" borderId="0" xfId="0" applyFont="1"/>
    <xf numFmtId="0" fontId="14" fillId="0" borderId="8" xfId="0" applyFont="1" applyBorder="1"/>
    <xf numFmtId="0" fontId="14" fillId="0" borderId="0" xfId="0" applyFont="1"/>
    <xf numFmtId="43" fontId="15" fillId="0" borderId="0" xfId="1" applyFont="1" applyFill="1" applyBorder="1"/>
    <xf numFmtId="43" fontId="18" fillId="0" borderId="9" xfId="0" applyNumberFormat="1" applyFont="1" applyBorder="1"/>
    <xf numFmtId="0" fontId="17" fillId="0" borderId="8" xfId="0" applyFont="1" applyBorder="1"/>
    <xf numFmtId="43" fontId="15" fillId="0" borderId="0" xfId="1" applyFont="1" applyBorder="1"/>
    <xf numFmtId="0" fontId="18" fillId="0" borderId="9" xfId="0" applyFont="1" applyBorder="1"/>
    <xf numFmtId="2" fontId="18" fillId="0" borderId="0" xfId="0" applyNumberFormat="1" applyFont="1"/>
    <xf numFmtId="0" fontId="18" fillId="0" borderId="8" xfId="0" applyFont="1" applyBorder="1"/>
    <xf numFmtId="0" fontId="18" fillId="0" borderId="0" xfId="0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2" fontId="0" fillId="0" borderId="11" xfId="0" applyNumberFormat="1" applyBorder="1"/>
    <xf numFmtId="0" fontId="0" fillId="0" borderId="12" xfId="0" applyBorder="1"/>
    <xf numFmtId="43" fontId="3" fillId="0" borderId="0" xfId="1" applyFont="1"/>
    <xf numFmtId="0" fontId="19" fillId="0" borderId="0" xfId="0" applyFont="1" applyAlignment="1">
      <alignment horizontal="center"/>
    </xf>
    <xf numFmtId="0" fontId="0" fillId="2" borderId="0" xfId="0" applyFill="1"/>
    <xf numFmtId="0" fontId="6" fillId="0" borderId="4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59927</xdr:colOff>
      <xdr:row>19</xdr:row>
      <xdr:rowOff>47624</xdr:rowOff>
    </xdr:from>
    <xdr:to>
      <xdr:col>12</xdr:col>
      <xdr:colOff>866774</xdr:colOff>
      <xdr:row>45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60F317-1A83-49E8-B1A8-F2E3D737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6702" y="4562474"/>
          <a:ext cx="7207647" cy="4572001"/>
        </a:xfrm>
        <a:prstGeom prst="rect">
          <a:avLst/>
        </a:prstGeom>
      </xdr:spPr>
    </xdr:pic>
    <xdr:clientData/>
  </xdr:twoCellAnchor>
  <xdr:twoCellAnchor editAs="oneCell">
    <xdr:from>
      <xdr:col>13</xdr:col>
      <xdr:colOff>41122</xdr:colOff>
      <xdr:row>0</xdr:row>
      <xdr:rowOff>0</xdr:rowOff>
    </xdr:from>
    <xdr:to>
      <xdr:col>20</xdr:col>
      <xdr:colOff>181988</xdr:colOff>
      <xdr:row>26</xdr:row>
      <xdr:rowOff>105932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6B909E-B691-45C8-8C72-9D07BB588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04522" y="0"/>
          <a:ext cx="5398666" cy="616383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19050</xdr:rowOff>
    </xdr:from>
    <xdr:to>
      <xdr:col>11</xdr:col>
      <xdr:colOff>428625</xdr:colOff>
      <xdr:row>4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107E11-E3EC-4729-9B9B-FA9FA51D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575" y="19050"/>
          <a:ext cx="9429750" cy="1000125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543937</xdr:colOff>
      <xdr:row>43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7593DC-BCFD-407A-8960-79EA66566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9537" cy="8230749"/>
        </a:xfrm>
        <a:prstGeom prst="rect">
          <a:avLst/>
        </a:prstGeom>
      </xdr:spPr>
    </xdr:pic>
    <xdr:clientData/>
  </xdr:twoCellAnchor>
  <xdr:twoCellAnchor editAs="oneCell">
    <xdr:from>
      <xdr:col>12</xdr:col>
      <xdr:colOff>323850</xdr:colOff>
      <xdr:row>7</xdr:row>
      <xdr:rowOff>95250</xdr:rowOff>
    </xdr:from>
    <xdr:to>
      <xdr:col>23</xdr:col>
      <xdr:colOff>496260</xdr:colOff>
      <xdr:row>49</xdr:row>
      <xdr:rowOff>182104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8AC01C-FB7F-42DF-AFBB-2EC1587B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428750"/>
          <a:ext cx="6878010" cy="8087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153357</xdr:colOff>
      <xdr:row>43</xdr:row>
      <xdr:rowOff>86880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203315-FE16-4A27-8016-77C3A2A4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58957" cy="82783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23</xdr:col>
      <xdr:colOff>353437</xdr:colOff>
      <xdr:row>47</xdr:row>
      <xdr:rowOff>115406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BA533B0-51EC-45C0-B4D6-D89438CA5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143000"/>
          <a:ext cx="7249537" cy="7925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9</xdr:col>
      <xdr:colOff>257974</xdr:colOff>
      <xdr:row>35</xdr:row>
      <xdr:rowOff>931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9950E2-79AC-4C70-A2E7-E13BA454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5725324" cy="6668431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1</xdr:row>
      <xdr:rowOff>0</xdr:rowOff>
    </xdr:from>
    <xdr:to>
      <xdr:col>21</xdr:col>
      <xdr:colOff>315121</xdr:colOff>
      <xdr:row>40</xdr:row>
      <xdr:rowOff>153458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63D888B-4DC5-4339-B479-281168A3F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15225" y="190500"/>
          <a:ext cx="5706271" cy="7582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248450</xdr:colOff>
      <xdr:row>40</xdr:row>
      <xdr:rowOff>48695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7A6A2E-728A-4875-B7AB-F5B0430C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34850" cy="7668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Q91"/>
  <sheetViews>
    <sheetView tabSelected="1" topLeftCell="A13" zoomScaleNormal="100" workbookViewId="0">
      <selection activeCell="E47" sqref="E47"/>
    </sheetView>
  </sheetViews>
  <sheetFormatPr defaultRowHeight="16.5" x14ac:dyDescent="0.3"/>
  <cols>
    <col min="1" max="1" width="6" style="34" customWidth="1"/>
    <col min="2" max="2" width="27" style="2" customWidth="1"/>
    <col min="3" max="3" width="16.7109375" style="50" customWidth="1"/>
    <col min="4" max="4" width="7.140625" style="1" customWidth="1"/>
    <col min="5" max="5" width="13.140625" style="1" customWidth="1"/>
    <col min="6" max="6" width="9.140625" style="6" customWidth="1"/>
    <col min="7" max="7" width="13.85546875" style="6" bestFit="1" customWidth="1"/>
    <col min="8" max="8" width="11.42578125" style="6" customWidth="1"/>
    <col min="9" max="9" width="13.85546875" style="1" bestFit="1" customWidth="1"/>
    <col min="10" max="10" width="11.28515625" style="6" customWidth="1"/>
    <col min="11" max="11" width="11.5703125" style="1" customWidth="1"/>
    <col min="12" max="12" width="24.85546875" style="6" customWidth="1"/>
    <col min="13" max="13" width="13.42578125" style="6" customWidth="1"/>
    <col min="14" max="14" width="14.85546875" style="6" customWidth="1"/>
    <col min="15" max="15" width="18.28515625" style="1" customWidth="1"/>
    <col min="16" max="16384" width="9.140625" style="1"/>
  </cols>
  <sheetData>
    <row r="6" spans="2:14" x14ac:dyDescent="0.3">
      <c r="B6" s="10" t="s">
        <v>15</v>
      </c>
    </row>
    <row r="7" spans="2:14" x14ac:dyDescent="0.3">
      <c r="B7" s="18" t="s">
        <v>28</v>
      </c>
      <c r="C7" s="51">
        <v>1552.51</v>
      </c>
      <c r="D7" s="47" t="s">
        <v>52</v>
      </c>
      <c r="E7" s="45"/>
      <c r="F7" s="4"/>
      <c r="G7" s="20"/>
      <c r="H7" s="1"/>
    </row>
    <row r="8" spans="2:14" x14ac:dyDescent="0.3">
      <c r="B8" s="42" t="s">
        <v>9</v>
      </c>
      <c r="C8" s="52">
        <v>45000</v>
      </c>
      <c r="D8" s="22"/>
      <c r="E8" s="46"/>
      <c r="F8" s="21"/>
      <c r="G8" s="11"/>
      <c r="H8" s="1"/>
    </row>
    <row r="9" spans="2:14" x14ac:dyDescent="0.3">
      <c r="B9" s="48" t="s">
        <v>21</v>
      </c>
      <c r="C9" s="49">
        <f>ROUND((C7*C8),0)</f>
        <v>69862950</v>
      </c>
      <c r="D9" s="49">
        <f>D8*C7</f>
        <v>0</v>
      </c>
      <c r="E9" s="17"/>
      <c r="F9" s="17"/>
      <c r="G9" s="17"/>
    </row>
    <row r="10" spans="2:14" x14ac:dyDescent="0.3">
      <c r="B10" s="44"/>
      <c r="C10" s="53"/>
      <c r="D10" s="43"/>
      <c r="E10" s="17"/>
      <c r="F10" s="17"/>
      <c r="G10" s="17"/>
    </row>
    <row r="11" spans="2:14" x14ac:dyDescent="0.3">
      <c r="B11" s="10" t="s">
        <v>16</v>
      </c>
    </row>
    <row r="12" spans="2:14" s="3" customFormat="1" ht="58.5" customHeight="1" x14ac:dyDescent="0.2">
      <c r="B12" s="4" t="s">
        <v>0</v>
      </c>
      <c r="C12" s="54" t="s">
        <v>26</v>
      </c>
      <c r="D12" s="4" t="s">
        <v>1</v>
      </c>
      <c r="E12" s="4" t="s">
        <v>3</v>
      </c>
      <c r="F12" s="4" t="s">
        <v>4</v>
      </c>
      <c r="G12" s="37" t="s">
        <v>8</v>
      </c>
      <c r="H12" s="4" t="s">
        <v>2</v>
      </c>
      <c r="I12" s="37" t="s">
        <v>5</v>
      </c>
      <c r="J12" s="37" t="s">
        <v>6</v>
      </c>
      <c r="K12" s="4" t="s">
        <v>19</v>
      </c>
      <c r="L12" s="4" t="s">
        <v>20</v>
      </c>
      <c r="M12" s="4" t="s">
        <v>7</v>
      </c>
    </row>
    <row r="13" spans="2:14" x14ac:dyDescent="0.3">
      <c r="B13" s="66" t="s">
        <v>30</v>
      </c>
      <c r="C13" s="62">
        <v>827.12</v>
      </c>
      <c r="D13" s="26">
        <v>2025</v>
      </c>
      <c r="E13" s="26">
        <v>2025</v>
      </c>
      <c r="F13" s="26">
        <v>60</v>
      </c>
      <c r="G13" s="59">
        <v>25000</v>
      </c>
      <c r="H13" s="60">
        <f>E13-D13</f>
        <v>0</v>
      </c>
      <c r="I13" s="60">
        <f>IF(H13&gt;=5,90*H13/F13,0)</f>
        <v>0</v>
      </c>
      <c r="J13" s="61">
        <f>G13/100*I13</f>
        <v>0</v>
      </c>
      <c r="K13" s="61">
        <f t="shared" ref="K13" si="0">ROUND((G13-J13),0)</f>
        <v>25000</v>
      </c>
      <c r="L13" s="61">
        <f>K13*C13</f>
        <v>20678000</v>
      </c>
      <c r="M13" s="61">
        <f>C13*G13</f>
        <v>20678000</v>
      </c>
    </row>
    <row r="14" spans="2:14" x14ac:dyDescent="0.3">
      <c r="B14" s="65" t="s">
        <v>51</v>
      </c>
      <c r="C14" s="62">
        <v>969.3</v>
      </c>
      <c r="D14" s="26">
        <v>2025</v>
      </c>
      <c r="E14" s="26">
        <v>2025</v>
      </c>
      <c r="F14" s="26">
        <v>60</v>
      </c>
      <c r="G14" s="59">
        <v>25000</v>
      </c>
      <c r="H14" s="60">
        <f t="shared" ref="H14:H16" si="1">E14-D14</f>
        <v>0</v>
      </c>
      <c r="I14" s="60">
        <f t="shared" ref="I14:I16" si="2">IF(H14&gt;=5,90*H14/F14,0)</f>
        <v>0</v>
      </c>
      <c r="J14" s="61">
        <f t="shared" ref="J14:J16" si="3">G14/100*I14</f>
        <v>0</v>
      </c>
      <c r="K14" s="61">
        <f t="shared" ref="K14:K16" si="4">ROUND((G14-J14),0)</f>
        <v>25000</v>
      </c>
      <c r="L14" s="61">
        <f t="shared" ref="L14:L16" si="5">K14*C14</f>
        <v>24232500</v>
      </c>
      <c r="M14" s="61">
        <f t="shared" ref="M14:M16" si="6">C14*G14</f>
        <v>24232500</v>
      </c>
    </row>
    <row r="15" spans="2:14" x14ac:dyDescent="0.3">
      <c r="B15" s="38" t="s">
        <v>53</v>
      </c>
      <c r="C15" s="62">
        <v>969.3</v>
      </c>
      <c r="D15" s="26">
        <v>2025</v>
      </c>
      <c r="E15" s="26">
        <v>2025</v>
      </c>
      <c r="F15" s="26">
        <v>60</v>
      </c>
      <c r="G15" s="59">
        <v>25000</v>
      </c>
      <c r="H15" s="60">
        <f t="shared" si="1"/>
        <v>0</v>
      </c>
      <c r="I15" s="60">
        <f t="shared" si="2"/>
        <v>0</v>
      </c>
      <c r="J15" s="61">
        <f t="shared" si="3"/>
        <v>0</v>
      </c>
      <c r="K15" s="61">
        <f t="shared" si="4"/>
        <v>25000</v>
      </c>
      <c r="L15" s="61">
        <f t="shared" si="5"/>
        <v>24232500</v>
      </c>
      <c r="M15" s="61">
        <f t="shared" si="6"/>
        <v>24232500</v>
      </c>
      <c r="N15" s="9"/>
    </row>
    <row r="16" spans="2:14" x14ac:dyDescent="0.3">
      <c r="B16" s="38"/>
      <c r="C16" s="62"/>
      <c r="D16" s="26"/>
      <c r="E16" s="26"/>
      <c r="F16" s="26"/>
      <c r="G16" s="59"/>
      <c r="H16" s="60"/>
      <c r="I16" s="60"/>
      <c r="J16" s="61"/>
      <c r="K16" s="61"/>
      <c r="L16" s="61"/>
      <c r="M16" s="61"/>
      <c r="N16" s="9"/>
    </row>
    <row r="17" spans="2:14" x14ac:dyDescent="0.3">
      <c r="B17" s="64" t="s">
        <v>29</v>
      </c>
      <c r="C17" s="67">
        <f>SUM(C13:C16)</f>
        <v>2765.7200000000003</v>
      </c>
      <c r="D17" s="26"/>
      <c r="E17" s="26"/>
      <c r="F17" s="26"/>
      <c r="G17" s="39"/>
      <c r="H17" s="5"/>
      <c r="I17" s="5"/>
      <c r="J17" s="11"/>
      <c r="K17" s="41"/>
      <c r="L17" s="41">
        <f>SUM(L13:L16)</f>
        <v>69143000</v>
      </c>
      <c r="M17" s="41">
        <f>SUM(M13:M16)</f>
        <v>69143000</v>
      </c>
      <c r="N17" s="9"/>
    </row>
    <row r="18" spans="2:14" x14ac:dyDescent="0.3">
      <c r="B18" s="7"/>
      <c r="C18" s="55"/>
      <c r="D18" s="32"/>
      <c r="E18" s="32"/>
      <c r="F18" s="32"/>
      <c r="G18" s="33"/>
      <c r="H18" s="9"/>
      <c r="I18" s="9"/>
      <c r="J18" s="12"/>
      <c r="K18" s="12"/>
      <c r="L18" s="12"/>
      <c r="M18" s="12"/>
      <c r="N18" s="9"/>
    </row>
    <row r="19" spans="2:14" x14ac:dyDescent="0.3">
      <c r="B19" s="7"/>
      <c r="C19" s="56"/>
      <c r="D19" s="8"/>
      <c r="E19" s="35"/>
      <c r="F19" s="35"/>
      <c r="G19" s="33"/>
      <c r="H19" s="9"/>
      <c r="I19" s="8"/>
      <c r="J19" s="12"/>
      <c r="K19" s="13"/>
      <c r="L19" s="23"/>
      <c r="M19" s="23"/>
      <c r="N19" s="9"/>
    </row>
    <row r="20" spans="2:14" x14ac:dyDescent="0.3">
      <c r="B20" s="102" t="s">
        <v>23</v>
      </c>
      <c r="C20" s="102"/>
      <c r="D20" s="8"/>
      <c r="E20" s="35"/>
      <c r="F20" s="35"/>
      <c r="G20" s="23"/>
      <c r="H20" s="16"/>
      <c r="I20" s="16"/>
      <c r="J20" s="16"/>
      <c r="K20" s="16"/>
      <c r="L20" s="16"/>
      <c r="M20" s="23"/>
      <c r="N20" s="9"/>
    </row>
    <row r="21" spans="2:14" x14ac:dyDescent="0.3">
      <c r="B21" s="18" t="s">
        <v>22</v>
      </c>
      <c r="C21" s="57">
        <v>0</v>
      </c>
      <c r="D21" s="8"/>
      <c r="E21" s="35"/>
      <c r="F21" s="35"/>
      <c r="G21" s="35"/>
      <c r="H21" s="16"/>
      <c r="I21" s="16"/>
      <c r="J21" s="16"/>
      <c r="K21" s="16"/>
      <c r="L21" s="16"/>
      <c r="M21" s="23"/>
      <c r="N21" s="9"/>
    </row>
    <row r="22" spans="2:14" x14ac:dyDescent="0.3">
      <c r="B22" s="19" t="s">
        <v>9</v>
      </c>
      <c r="C22" s="52">
        <v>0</v>
      </c>
      <c r="F22" s="1"/>
      <c r="H22" s="16"/>
      <c r="I22" s="16"/>
      <c r="J22" s="16"/>
      <c r="K22" s="16"/>
      <c r="L22" s="16"/>
      <c r="M22" s="23"/>
      <c r="N22" s="9"/>
    </row>
    <row r="23" spans="2:14" x14ac:dyDescent="0.3">
      <c r="B23" s="19" t="s">
        <v>10</v>
      </c>
      <c r="C23" s="63">
        <f>ROUND((C21*C22),0)</f>
        <v>0</v>
      </c>
      <c r="E23" s="1">
        <f>C17*10.764</f>
        <v>29770.210080000001</v>
      </c>
      <c r="F23" s="1"/>
      <c r="G23" s="1"/>
      <c r="H23" s="16"/>
      <c r="I23" s="16"/>
      <c r="J23" s="16"/>
      <c r="K23" s="16"/>
      <c r="L23" s="16"/>
      <c r="M23" s="23"/>
      <c r="N23" s="9"/>
    </row>
    <row r="24" spans="2:14" x14ac:dyDescent="0.3">
      <c r="B24" s="7"/>
      <c r="C24" s="56"/>
      <c r="F24" s="1"/>
      <c r="G24" s="1"/>
      <c r="H24" s="16"/>
      <c r="I24" s="16"/>
      <c r="J24" s="16"/>
      <c r="K24" s="16"/>
      <c r="L24" s="16"/>
      <c r="M24" s="23"/>
      <c r="N24" s="9"/>
    </row>
    <row r="25" spans="2:14" ht="22.5" customHeight="1" x14ac:dyDescent="0.3">
      <c r="B25" s="103" t="s">
        <v>17</v>
      </c>
      <c r="C25" s="104"/>
      <c r="E25" s="1">
        <f>25000/10.764</f>
        <v>2322.5566703827576</v>
      </c>
      <c r="F25" s="1"/>
      <c r="G25" s="1"/>
      <c r="H25" s="16"/>
      <c r="I25" s="16"/>
      <c r="J25" s="16"/>
      <c r="K25" s="16"/>
      <c r="L25" s="16"/>
      <c r="M25" s="9"/>
      <c r="N25" s="9"/>
    </row>
    <row r="26" spans="2:14" x14ac:dyDescent="0.3">
      <c r="B26" s="18" t="s">
        <v>13</v>
      </c>
      <c r="C26" s="57">
        <f>C7-C13</f>
        <v>725.39</v>
      </c>
      <c r="F26" s="1"/>
      <c r="G26" s="1"/>
      <c r="H26" s="16"/>
      <c r="I26" s="16"/>
      <c r="J26" s="16"/>
      <c r="K26" s="16"/>
      <c r="L26" s="16"/>
    </row>
    <row r="27" spans="2:14" x14ac:dyDescent="0.3">
      <c r="B27" s="19" t="s">
        <v>9</v>
      </c>
      <c r="C27" s="52">
        <v>1000</v>
      </c>
      <c r="F27" s="1"/>
      <c r="G27" s="1"/>
      <c r="H27" s="16"/>
      <c r="I27" s="16"/>
      <c r="J27" s="16"/>
      <c r="K27" s="16"/>
      <c r="L27" s="16"/>
    </row>
    <row r="28" spans="2:14" x14ac:dyDescent="0.3">
      <c r="B28" s="19" t="s">
        <v>10</v>
      </c>
      <c r="C28" s="63">
        <f>C26*C27</f>
        <v>725390</v>
      </c>
      <c r="E28" s="50"/>
      <c r="F28" s="1"/>
      <c r="G28" s="1"/>
      <c r="H28" s="1"/>
      <c r="K28" s="16"/>
    </row>
    <row r="29" spans="2:14" x14ac:dyDescent="0.3">
      <c r="B29" s="34"/>
      <c r="C29" s="36"/>
      <c r="F29" s="1"/>
      <c r="G29" s="1"/>
      <c r="H29" s="1"/>
      <c r="K29" s="16"/>
    </row>
    <row r="30" spans="2:14" x14ac:dyDescent="0.3">
      <c r="C30" s="58" t="s">
        <v>25</v>
      </c>
      <c r="F30" s="1"/>
      <c r="G30" s="1"/>
      <c r="H30" s="1"/>
      <c r="K30" s="16"/>
    </row>
    <row r="31" spans="2:14" x14ac:dyDescent="0.3">
      <c r="B31" s="2" t="s">
        <v>15</v>
      </c>
      <c r="C31" s="40">
        <f>C9</f>
        <v>69862950</v>
      </c>
      <c r="F31" s="1"/>
      <c r="G31" s="1"/>
      <c r="H31" s="1"/>
      <c r="K31" s="14"/>
    </row>
    <row r="32" spans="2:14" x14ac:dyDescent="0.3">
      <c r="B32" s="2" t="s">
        <v>16</v>
      </c>
      <c r="C32" s="40">
        <f>L17</f>
        <v>69143000</v>
      </c>
      <c r="F32" s="1"/>
      <c r="G32" s="1"/>
      <c r="H32" s="1"/>
      <c r="K32" s="15"/>
    </row>
    <row r="33" spans="2:14" ht="33" x14ac:dyDescent="0.3">
      <c r="B33" s="2" t="s">
        <v>24</v>
      </c>
      <c r="C33" s="40">
        <f>C23</f>
        <v>0</v>
      </c>
      <c r="F33" s="1"/>
      <c r="G33" s="1"/>
      <c r="H33" s="1"/>
      <c r="J33" s="1"/>
      <c r="L33" s="1"/>
      <c r="M33" s="1"/>
      <c r="N33" s="1"/>
    </row>
    <row r="34" spans="2:14" x14ac:dyDescent="0.3">
      <c r="B34" s="2" t="s">
        <v>14</v>
      </c>
      <c r="C34" s="40">
        <f>C28</f>
        <v>725390</v>
      </c>
      <c r="F34" s="1"/>
      <c r="G34" s="1"/>
      <c r="H34" s="1"/>
      <c r="J34" s="1"/>
      <c r="L34" s="1"/>
      <c r="M34" s="1"/>
      <c r="N34" s="1"/>
    </row>
    <row r="35" spans="2:14" ht="17.25" customHeight="1" x14ac:dyDescent="0.3">
      <c r="B35" s="25" t="s">
        <v>56</v>
      </c>
      <c r="C35" s="43">
        <f>C31+C32+C34</f>
        <v>139731340</v>
      </c>
      <c r="F35" s="1"/>
      <c r="G35" s="1"/>
      <c r="H35" s="1"/>
      <c r="J35" s="1"/>
      <c r="L35" s="1"/>
      <c r="M35" s="1"/>
      <c r="N35" s="1"/>
    </row>
    <row r="36" spans="2:14" x14ac:dyDescent="0.3">
      <c r="B36" s="10" t="s">
        <v>11</v>
      </c>
      <c r="C36" s="43">
        <f>ROUND((C35*0.9),0)</f>
        <v>125758206</v>
      </c>
      <c r="F36" s="1"/>
      <c r="G36" s="1"/>
      <c r="H36" s="1"/>
      <c r="J36" s="1"/>
      <c r="L36" s="1"/>
      <c r="M36" s="1"/>
      <c r="N36" s="1"/>
    </row>
    <row r="37" spans="2:14" hidden="1" x14ac:dyDescent="0.3">
      <c r="B37" s="24" t="s">
        <v>10</v>
      </c>
      <c r="C37" s="40">
        <f>C35*0.8</f>
        <v>111785072</v>
      </c>
      <c r="F37" s="1"/>
      <c r="G37" s="1"/>
      <c r="H37" s="1"/>
      <c r="J37" s="1"/>
      <c r="L37" s="1"/>
      <c r="M37" s="1"/>
      <c r="N37" s="1"/>
    </row>
    <row r="38" spans="2:14" hidden="1" x14ac:dyDescent="0.3">
      <c r="B38" s="25"/>
      <c r="C38" s="40">
        <f>ROUNDUP(C37,0)</f>
        <v>111785072</v>
      </c>
      <c r="F38" s="1"/>
      <c r="G38" s="1"/>
      <c r="H38" s="1"/>
      <c r="J38" s="1"/>
      <c r="L38" s="1"/>
      <c r="M38" s="1"/>
      <c r="N38" s="1"/>
    </row>
    <row r="39" spans="2:14" hidden="1" x14ac:dyDescent="0.3">
      <c r="B39" s="25"/>
      <c r="C39" s="40">
        <f>C38-C37</f>
        <v>0</v>
      </c>
      <c r="F39" s="1"/>
      <c r="G39" s="1"/>
      <c r="H39" s="1"/>
      <c r="J39" s="1"/>
      <c r="L39" s="1"/>
      <c r="M39" s="1"/>
      <c r="N39" s="1"/>
    </row>
    <row r="40" spans="2:14" x14ac:dyDescent="0.3">
      <c r="B40" s="10" t="s">
        <v>12</v>
      </c>
      <c r="C40" s="43">
        <f>ROUND((C35*0.8),0)</f>
        <v>111785072</v>
      </c>
      <c r="F40" s="1"/>
      <c r="G40" s="1"/>
      <c r="H40" s="1"/>
      <c r="J40" s="1"/>
      <c r="L40" s="1"/>
      <c r="M40" s="1"/>
      <c r="N40" s="1"/>
    </row>
    <row r="41" spans="2:14" hidden="1" x14ac:dyDescent="0.3">
      <c r="B41" s="6" t="s">
        <v>10</v>
      </c>
      <c r="C41" s="43" t="e">
        <f>#REF!</f>
        <v>#REF!</v>
      </c>
      <c r="F41" s="1"/>
      <c r="G41" s="1"/>
      <c r="H41" s="1"/>
      <c r="J41" s="1"/>
      <c r="L41" s="1"/>
      <c r="M41" s="1"/>
      <c r="N41" s="1"/>
    </row>
    <row r="42" spans="2:14" hidden="1" x14ac:dyDescent="0.3">
      <c r="B42" s="24"/>
      <c r="C42" s="40" t="e">
        <f>ROUNDUP(C41,0)</f>
        <v>#REF!</v>
      </c>
      <c r="F42" s="1"/>
      <c r="G42" s="1"/>
      <c r="H42" s="1"/>
      <c r="J42" s="1"/>
      <c r="L42" s="1"/>
      <c r="M42" s="1"/>
      <c r="N42" s="1"/>
    </row>
    <row r="43" spans="2:14" hidden="1" x14ac:dyDescent="0.3">
      <c r="B43" s="24"/>
      <c r="C43" s="40" t="e">
        <f>C42-C41</f>
        <v>#REF!</v>
      </c>
      <c r="F43" s="1"/>
      <c r="G43" s="1"/>
      <c r="H43" s="1"/>
      <c r="J43" s="1"/>
      <c r="L43" s="1"/>
      <c r="M43" s="1"/>
      <c r="N43" s="1"/>
    </row>
    <row r="44" spans="2:14" x14ac:dyDescent="0.3">
      <c r="B44" s="10" t="s">
        <v>18</v>
      </c>
      <c r="C44" s="43">
        <f>M17*85%</f>
        <v>58771550</v>
      </c>
      <c r="F44" s="1"/>
      <c r="G44" s="1"/>
      <c r="H44" s="1"/>
      <c r="J44" s="1"/>
      <c r="L44" s="1"/>
      <c r="M44" s="1"/>
      <c r="N44" s="1"/>
    </row>
    <row r="45" spans="2:14" x14ac:dyDescent="0.3">
      <c r="B45" s="2" t="s">
        <v>27</v>
      </c>
      <c r="C45" s="40"/>
      <c r="F45" s="1"/>
      <c r="G45" s="1"/>
      <c r="H45" s="1"/>
      <c r="J45" s="1"/>
      <c r="L45" s="1"/>
      <c r="M45" s="1"/>
      <c r="N45" s="1"/>
    </row>
    <row r="46" spans="2:14" x14ac:dyDescent="0.3">
      <c r="F46" s="1"/>
      <c r="G46" s="1"/>
      <c r="H46" s="1"/>
      <c r="J46" s="1"/>
      <c r="L46" s="1"/>
      <c r="M46" s="1"/>
      <c r="N46" s="1"/>
    </row>
    <row r="47" spans="2:14" x14ac:dyDescent="0.3">
      <c r="F47" s="1"/>
      <c r="G47" s="1"/>
      <c r="H47" s="1"/>
      <c r="J47" s="1"/>
      <c r="L47" s="1"/>
      <c r="M47" s="1"/>
      <c r="N47" s="1"/>
    </row>
    <row r="48" spans="2:14" x14ac:dyDescent="0.3">
      <c r="F48" s="1"/>
      <c r="G48" s="1"/>
      <c r="H48" s="1"/>
      <c r="J48" s="1"/>
      <c r="L48" s="1"/>
      <c r="M48" s="1"/>
      <c r="N48" s="1"/>
    </row>
    <row r="49" spans="4:17" x14ac:dyDescent="0.3">
      <c r="F49" s="1"/>
      <c r="G49" s="1"/>
      <c r="H49" s="1"/>
      <c r="J49" s="1"/>
      <c r="L49" s="1"/>
      <c r="M49" s="1"/>
      <c r="N49" s="1"/>
      <c r="O49" s="100"/>
      <c r="P49" s="6"/>
    </row>
    <row r="50" spans="4:17" x14ac:dyDescent="0.3">
      <c r="F50" s="1"/>
      <c r="G50" s="1"/>
      <c r="H50" s="1"/>
      <c r="J50" s="1"/>
      <c r="L50" s="1"/>
      <c r="M50" s="1"/>
      <c r="N50" s="1"/>
      <c r="O50" s="99"/>
      <c r="P50" s="6"/>
    </row>
    <row r="51" spans="4:17" x14ac:dyDescent="0.3">
      <c r="F51" s="1"/>
      <c r="G51" s="1"/>
      <c r="H51" s="1"/>
      <c r="J51" s="1"/>
      <c r="L51" s="1"/>
      <c r="M51" s="1"/>
      <c r="N51" s="1"/>
      <c r="O51" s="99"/>
      <c r="P51" s="6"/>
    </row>
    <row r="52" spans="4:17" x14ac:dyDescent="0.3">
      <c r="D52" s="6"/>
      <c r="E52" s="6"/>
      <c r="H52" s="17"/>
      <c r="I52" s="17"/>
      <c r="J52" s="17"/>
      <c r="K52" s="17"/>
      <c r="L52" s="17"/>
      <c r="M52" s="17"/>
      <c r="N52" s="17"/>
      <c r="O52" s="17"/>
      <c r="P52" s="17"/>
      <c r="Q52" s="17"/>
    </row>
    <row r="53" spans="4:17" x14ac:dyDescent="0.3">
      <c r="D53" s="6"/>
      <c r="E53" s="6"/>
      <c r="H53" s="17"/>
      <c r="I53" s="17"/>
      <c r="J53" s="17"/>
      <c r="K53" s="17"/>
      <c r="L53" s="17"/>
      <c r="M53" s="17"/>
      <c r="N53" s="17"/>
      <c r="O53" s="17"/>
      <c r="P53" s="17"/>
      <c r="Q53" s="17"/>
    </row>
    <row r="54" spans="4:17" x14ac:dyDescent="0.3"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</row>
    <row r="55" spans="4:17" x14ac:dyDescent="0.3"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</row>
    <row r="56" spans="4:17" x14ac:dyDescent="0.3"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</row>
    <row r="57" spans="4:17" x14ac:dyDescent="0.3">
      <c r="I57" s="17"/>
      <c r="J57" s="17"/>
      <c r="K57" s="17"/>
      <c r="L57" s="17"/>
      <c r="M57" s="17"/>
      <c r="N57" s="17"/>
      <c r="O57" s="17"/>
      <c r="P57" s="17"/>
      <c r="Q57" s="17"/>
    </row>
    <row r="58" spans="4:17" x14ac:dyDescent="0.3">
      <c r="I58" s="17"/>
      <c r="J58" s="17"/>
      <c r="K58" s="17"/>
      <c r="L58" s="17"/>
      <c r="M58" s="17"/>
      <c r="N58" s="17"/>
      <c r="O58" s="17"/>
      <c r="P58" s="17"/>
      <c r="Q58" s="17"/>
    </row>
    <row r="59" spans="4:17" x14ac:dyDescent="0.3">
      <c r="I59" s="17"/>
      <c r="J59" s="17"/>
      <c r="K59" s="17"/>
      <c r="L59" s="17"/>
      <c r="M59" s="17"/>
      <c r="N59" s="17"/>
      <c r="O59" s="17"/>
      <c r="P59" s="17"/>
      <c r="Q59" s="17"/>
    </row>
    <row r="60" spans="4:17" x14ac:dyDescent="0.3">
      <c r="I60" s="17"/>
      <c r="J60" s="17"/>
      <c r="K60" s="17"/>
      <c r="L60" s="17"/>
      <c r="M60" s="17"/>
      <c r="N60" s="17"/>
      <c r="O60" s="17"/>
      <c r="P60" s="17"/>
      <c r="Q60" s="17"/>
    </row>
    <row r="61" spans="4:17" x14ac:dyDescent="0.3">
      <c r="I61" s="17"/>
      <c r="J61" s="17"/>
      <c r="K61" s="17"/>
      <c r="L61" s="17"/>
      <c r="M61" s="17"/>
      <c r="N61" s="17"/>
      <c r="O61" s="17"/>
      <c r="P61" s="17"/>
      <c r="Q61" s="17"/>
    </row>
    <row r="62" spans="4:17" x14ac:dyDescent="0.3">
      <c r="I62" s="17"/>
      <c r="J62" s="17"/>
      <c r="K62" s="17"/>
      <c r="L62" s="17"/>
      <c r="M62" s="17"/>
      <c r="N62" s="17"/>
      <c r="O62" s="17"/>
      <c r="P62" s="17"/>
      <c r="Q62" s="17"/>
    </row>
    <row r="63" spans="4:17" x14ac:dyDescent="0.3">
      <c r="I63" s="17"/>
      <c r="J63" s="17"/>
      <c r="K63" s="17"/>
      <c r="L63" s="17"/>
      <c r="M63" s="17"/>
      <c r="N63" s="17"/>
      <c r="O63" s="17"/>
      <c r="P63" s="17"/>
      <c r="Q63" s="17"/>
    </row>
    <row r="64" spans="4:17" x14ac:dyDescent="0.3">
      <c r="I64" s="17"/>
      <c r="J64" s="17"/>
      <c r="K64" s="17"/>
      <c r="L64" s="17"/>
      <c r="M64" s="17"/>
      <c r="N64" s="17"/>
      <c r="O64" s="17"/>
      <c r="P64" s="17"/>
      <c r="Q64" s="17"/>
    </row>
    <row r="65" spans="6:17" x14ac:dyDescent="0.3">
      <c r="I65" s="17"/>
      <c r="J65" s="17"/>
      <c r="K65" s="17"/>
      <c r="L65" s="17"/>
      <c r="M65" s="17"/>
      <c r="N65" s="17"/>
      <c r="O65" s="17"/>
      <c r="P65" s="17"/>
      <c r="Q65" s="17"/>
    </row>
    <row r="66" spans="6:17" x14ac:dyDescent="0.3">
      <c r="F66" s="28"/>
      <c r="G66" s="28"/>
      <c r="H66" s="28"/>
      <c r="I66" s="10"/>
    </row>
    <row r="67" spans="6:17" x14ac:dyDescent="0.3">
      <c r="F67" s="27"/>
      <c r="G67" s="1"/>
      <c r="H67" s="27"/>
    </row>
    <row r="68" spans="6:17" x14ac:dyDescent="0.3">
      <c r="F68" s="27"/>
      <c r="G68" s="27"/>
      <c r="H68" s="29"/>
    </row>
    <row r="69" spans="6:17" x14ac:dyDescent="0.3">
      <c r="F69" s="27"/>
      <c r="G69" s="27"/>
      <c r="H69" s="27"/>
    </row>
    <row r="70" spans="6:17" x14ac:dyDescent="0.3">
      <c r="F70" s="27"/>
      <c r="G70" s="30"/>
      <c r="H70" s="27"/>
    </row>
    <row r="71" spans="6:17" x14ac:dyDescent="0.3">
      <c r="F71" s="27"/>
      <c r="G71" s="27"/>
      <c r="H71" s="27"/>
    </row>
    <row r="72" spans="6:17" x14ac:dyDescent="0.3">
      <c r="F72" s="27"/>
      <c r="G72" s="27"/>
      <c r="H72" s="27"/>
    </row>
    <row r="73" spans="6:17" x14ac:dyDescent="0.3">
      <c r="F73" s="27"/>
      <c r="G73" s="27"/>
      <c r="H73" s="27"/>
    </row>
    <row r="74" spans="6:17" x14ac:dyDescent="0.3">
      <c r="F74" s="27"/>
      <c r="G74" s="27"/>
      <c r="H74" s="27"/>
    </row>
    <row r="75" spans="6:17" x14ac:dyDescent="0.3">
      <c r="F75" s="27"/>
      <c r="G75" s="27"/>
      <c r="H75" s="27"/>
    </row>
    <row r="76" spans="6:17" x14ac:dyDescent="0.3">
      <c r="F76" s="27"/>
      <c r="G76" s="27"/>
      <c r="H76" s="27"/>
    </row>
    <row r="82" spans="6:6" x14ac:dyDescent="0.3">
      <c r="F82" s="31"/>
    </row>
    <row r="83" spans="6:6" x14ac:dyDescent="0.3">
      <c r="F83" s="31"/>
    </row>
    <row r="84" spans="6:6" x14ac:dyDescent="0.3">
      <c r="F84" s="31"/>
    </row>
    <row r="85" spans="6:6" x14ac:dyDescent="0.3">
      <c r="F85" s="31"/>
    </row>
    <row r="86" spans="6:6" x14ac:dyDescent="0.3">
      <c r="F86" s="31"/>
    </row>
    <row r="87" spans="6:6" x14ac:dyDescent="0.3">
      <c r="F87" s="31"/>
    </row>
    <row r="88" spans="6:6" x14ac:dyDescent="0.3">
      <c r="F88" s="31"/>
    </row>
    <row r="89" spans="6:6" x14ac:dyDescent="0.3">
      <c r="F89" s="31"/>
    </row>
    <row r="90" spans="6:6" x14ac:dyDescent="0.3">
      <c r="F90" s="31"/>
    </row>
    <row r="91" spans="6:6" x14ac:dyDescent="0.3">
      <c r="F91" s="31"/>
    </row>
  </sheetData>
  <mergeCells count="2">
    <mergeCell ref="B20:C20"/>
    <mergeCell ref="B25:C25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2E028-920B-4FD3-A9EB-F34FAC901563}">
  <dimension ref="M6:AA14"/>
  <sheetViews>
    <sheetView topLeftCell="A4" workbookViewId="0">
      <selection activeCell="AA29" sqref="AA29"/>
    </sheetView>
  </sheetViews>
  <sheetFormatPr defaultRowHeight="15" x14ac:dyDescent="0.25"/>
  <cols>
    <col min="12" max="12" width="13.42578125" customWidth="1"/>
  </cols>
  <sheetData>
    <row r="6" spans="13:27" x14ac:dyDescent="0.25">
      <c r="M6" s="101">
        <f>480000000/8096.65</f>
        <v>59283.777858744048</v>
      </c>
      <c r="N6" s="101" t="s">
        <v>54</v>
      </c>
    </row>
    <row r="14" spans="13:27" x14ac:dyDescent="0.25">
      <c r="Y14" s="101">
        <f>35000000/929.37</f>
        <v>37659.920160969261</v>
      </c>
      <c r="Z14" s="101" t="s">
        <v>54</v>
      </c>
      <c r="AA14" s="10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A245-269C-43C0-9198-28A04C9B93FD}">
  <dimension ref="M4:Y11"/>
  <sheetViews>
    <sheetView workbookViewId="0">
      <selection activeCell="Y11" sqref="Y11"/>
    </sheetView>
  </sheetViews>
  <sheetFormatPr defaultRowHeight="15" x14ac:dyDescent="0.25"/>
  <cols>
    <col min="14" max="14" width="12" customWidth="1"/>
  </cols>
  <sheetData>
    <row r="4" spans="13:25" x14ac:dyDescent="0.25">
      <c r="M4" s="101">
        <f>35000000/2105.02</f>
        <v>16626.920409307277</v>
      </c>
      <c r="N4" s="101" t="s">
        <v>55</v>
      </c>
    </row>
    <row r="11" spans="13:25" x14ac:dyDescent="0.25">
      <c r="Y11">
        <f>93500000/650</f>
        <v>143846.15384615384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1019-DC97-4C74-8B98-507E06EEB891}">
  <dimension ref="K8:X10"/>
  <sheetViews>
    <sheetView workbookViewId="0">
      <selection activeCell="Z21" sqref="Z21"/>
    </sheetView>
  </sheetViews>
  <sheetFormatPr defaultRowHeight="15" x14ac:dyDescent="0.25"/>
  <cols>
    <col min="11" max="11" width="10.7109375" customWidth="1"/>
  </cols>
  <sheetData>
    <row r="8" spans="11:24" x14ac:dyDescent="0.25">
      <c r="K8">
        <f>332500000/8672.07</f>
        <v>38341.480177166464</v>
      </c>
      <c r="L8" t="s">
        <v>54</v>
      </c>
    </row>
    <row r="10" spans="11:24" x14ac:dyDescent="0.25">
      <c r="W10">
        <f>141000000/8600.21</f>
        <v>16394.948495443718</v>
      </c>
      <c r="X10" t="s">
        <v>54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F2914-B16A-4AD3-B94A-F45AC926C881}">
  <dimension ref="K8:L8"/>
  <sheetViews>
    <sheetView workbookViewId="0">
      <selection activeCell="M22" sqref="M22"/>
    </sheetView>
  </sheetViews>
  <sheetFormatPr defaultRowHeight="15" x14ac:dyDescent="0.25"/>
  <sheetData>
    <row r="8" spans="11:12" x14ac:dyDescent="0.25">
      <c r="K8">
        <f>92500000/3882.15</f>
        <v>23827.003078191206</v>
      </c>
      <c r="L8" t="s">
        <v>57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A80D4-A40E-47F2-97EC-27CD7C27B352}">
  <dimension ref="C1:I25"/>
  <sheetViews>
    <sheetView workbookViewId="0">
      <selection activeCell="H15" sqref="H15"/>
    </sheetView>
  </sheetViews>
  <sheetFormatPr defaultRowHeight="15" x14ac:dyDescent="0.25"/>
  <cols>
    <col min="3" max="3" width="23.7109375" customWidth="1"/>
    <col min="4" max="4" width="10.42578125" customWidth="1"/>
    <col min="5" max="6" width="17.7109375" customWidth="1"/>
  </cols>
  <sheetData>
    <row r="1" spans="3:9" ht="15.75" thickBot="1" x14ac:dyDescent="0.3"/>
    <row r="2" spans="3:9" ht="15.75" x14ac:dyDescent="0.25">
      <c r="C2" s="68" t="s">
        <v>31</v>
      </c>
      <c r="D2" s="69"/>
      <c r="E2" s="70">
        <v>23000</v>
      </c>
      <c r="F2" s="71" t="s">
        <v>32</v>
      </c>
    </row>
    <row r="3" spans="3:9" ht="36" customHeight="1" x14ac:dyDescent="0.25">
      <c r="C3" s="72" t="s">
        <v>33</v>
      </c>
      <c r="D3" s="73"/>
      <c r="E3" s="74">
        <v>2800</v>
      </c>
      <c r="F3" s="75"/>
    </row>
    <row r="4" spans="3:9" ht="15.75" x14ac:dyDescent="0.25">
      <c r="C4" s="76" t="s">
        <v>34</v>
      </c>
      <c r="D4" s="73"/>
      <c r="E4" s="74">
        <f>E2-E3</f>
        <v>20200</v>
      </c>
      <c r="F4" s="75"/>
    </row>
    <row r="5" spans="3:9" ht="15.75" x14ac:dyDescent="0.25">
      <c r="C5" s="76" t="s">
        <v>35</v>
      </c>
      <c r="D5" s="73"/>
      <c r="E5" s="74">
        <f>E3</f>
        <v>2800</v>
      </c>
      <c r="F5" s="75"/>
    </row>
    <row r="6" spans="3:9" ht="15.75" x14ac:dyDescent="0.25">
      <c r="C6" s="76" t="s">
        <v>36</v>
      </c>
      <c r="D6" s="77"/>
      <c r="E6" s="78">
        <f>F6-F7</f>
        <v>11</v>
      </c>
      <c r="F6" s="79">
        <v>2024</v>
      </c>
    </row>
    <row r="7" spans="3:9" ht="15.75" x14ac:dyDescent="0.25">
      <c r="C7" s="76" t="s">
        <v>37</v>
      </c>
      <c r="D7" s="77"/>
      <c r="E7" s="78">
        <f>E8-E6</f>
        <v>49</v>
      </c>
      <c r="F7" s="79">
        <v>2013</v>
      </c>
    </row>
    <row r="8" spans="3:9" ht="15.75" x14ac:dyDescent="0.25">
      <c r="C8" s="76" t="s">
        <v>38</v>
      </c>
      <c r="D8" s="77"/>
      <c r="E8" s="78">
        <v>60</v>
      </c>
      <c r="F8" s="79"/>
    </row>
    <row r="9" spans="3:9" ht="31.5" customHeight="1" x14ac:dyDescent="0.25">
      <c r="C9" s="72" t="s">
        <v>39</v>
      </c>
      <c r="D9" s="77"/>
      <c r="E9" s="78">
        <f>90*E6/E8</f>
        <v>16.5</v>
      </c>
      <c r="F9" s="79"/>
    </row>
    <row r="10" spans="3:9" ht="15.75" x14ac:dyDescent="0.25">
      <c r="C10" s="76"/>
      <c r="D10" s="80"/>
      <c r="E10" s="78">
        <f>E9%</f>
        <v>0.16500000000000001</v>
      </c>
      <c r="F10" s="81"/>
    </row>
    <row r="11" spans="3:9" ht="15.75" x14ac:dyDescent="0.25">
      <c r="C11" s="76" t="s">
        <v>40</v>
      </c>
      <c r="D11" s="73"/>
      <c r="E11" s="74">
        <f>E5*E10</f>
        <v>462</v>
      </c>
      <c r="F11" s="75"/>
    </row>
    <row r="12" spans="3:9" ht="15.75" x14ac:dyDescent="0.25">
      <c r="C12" s="76" t="s">
        <v>41</v>
      </c>
      <c r="D12" s="73"/>
      <c r="E12" s="74">
        <f>E5-E11</f>
        <v>2338</v>
      </c>
      <c r="F12" s="75"/>
    </row>
    <row r="13" spans="3:9" ht="15.75" x14ac:dyDescent="0.25">
      <c r="C13" s="76" t="s">
        <v>34</v>
      </c>
      <c r="D13" s="73"/>
      <c r="E13" s="74">
        <f>E4</f>
        <v>20200</v>
      </c>
      <c r="F13" s="75"/>
    </row>
    <row r="14" spans="3:9" ht="15.75" x14ac:dyDescent="0.25">
      <c r="C14" s="76"/>
      <c r="D14" s="73"/>
      <c r="E14" s="74"/>
      <c r="F14" s="75"/>
    </row>
    <row r="15" spans="3:9" ht="15.75" x14ac:dyDescent="0.25">
      <c r="C15" s="76" t="s">
        <v>42</v>
      </c>
      <c r="D15" s="73"/>
      <c r="E15" s="74">
        <f>E13+E12</f>
        <v>22538</v>
      </c>
      <c r="F15" s="75"/>
      <c r="I15">
        <f>908.2*10.764</f>
        <v>9775.8647999999994</v>
      </c>
    </row>
    <row r="16" spans="3:9" ht="15.75" x14ac:dyDescent="0.25">
      <c r="C16" s="76"/>
      <c r="D16" s="77"/>
      <c r="E16" s="78"/>
      <c r="F16" s="79"/>
    </row>
    <row r="17" spans="3:6" ht="15.75" x14ac:dyDescent="0.25">
      <c r="C17" s="82" t="s">
        <v>43</v>
      </c>
      <c r="D17" s="83"/>
      <c r="E17" s="74">
        <v>9776</v>
      </c>
      <c r="F17" s="79" t="s">
        <v>44</v>
      </c>
    </row>
    <row r="18" spans="3:6" ht="15.75" x14ac:dyDescent="0.25">
      <c r="C18" s="82"/>
      <c r="D18" s="83"/>
      <c r="E18" s="74"/>
      <c r="F18" s="79"/>
    </row>
    <row r="19" spans="3:6" ht="15.75" x14ac:dyDescent="0.25">
      <c r="C19" s="84" t="s">
        <v>45</v>
      </c>
      <c r="D19" s="85"/>
      <c r="E19" s="86">
        <f>E15*E17</f>
        <v>220331488</v>
      </c>
      <c r="F19" s="87"/>
    </row>
    <row r="20" spans="3:6" ht="15.75" x14ac:dyDescent="0.25">
      <c r="C20" s="88" t="s">
        <v>46</v>
      </c>
      <c r="D20" s="83"/>
      <c r="E20" s="86">
        <f>E19*0.9</f>
        <v>198298339.20000002</v>
      </c>
      <c r="F20" s="79"/>
    </row>
    <row r="21" spans="3:6" ht="15.75" x14ac:dyDescent="0.25">
      <c r="C21" s="88" t="s">
        <v>47</v>
      </c>
      <c r="D21" s="83"/>
      <c r="E21" s="89">
        <f>E19*0.8</f>
        <v>176265190.40000001</v>
      </c>
      <c r="F21" s="87"/>
    </row>
    <row r="22" spans="3:6" ht="15.75" x14ac:dyDescent="0.25">
      <c r="C22" s="88" t="s">
        <v>48</v>
      </c>
      <c r="D22" s="83"/>
      <c r="E22" s="89">
        <f>E3*E17</f>
        <v>27372800</v>
      </c>
      <c r="F22" s="90"/>
    </row>
    <row r="23" spans="3:6" ht="15.75" x14ac:dyDescent="0.25">
      <c r="C23" s="76" t="s">
        <v>49</v>
      </c>
      <c r="D23" s="77"/>
      <c r="E23" s="91"/>
      <c r="F23" s="87"/>
    </row>
    <row r="24" spans="3:6" ht="15.75" x14ac:dyDescent="0.25">
      <c r="C24" s="92" t="s">
        <v>50</v>
      </c>
      <c r="D24" s="93"/>
      <c r="E24" s="91" t="e">
        <f>#REF!*0.03/12</f>
        <v>#REF!</v>
      </c>
      <c r="F24" s="94"/>
    </row>
    <row r="25" spans="3:6" ht="15.75" thickBot="1" x14ac:dyDescent="0.3">
      <c r="C25" s="95"/>
      <c r="D25" s="96"/>
      <c r="E25" s="97"/>
      <c r="F25" s="9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Gajendradeo</vt:lpstr>
      <vt:lpstr>Sheet5</vt:lpstr>
      <vt:lpstr>Sheet1</vt:lpstr>
      <vt:lpstr>Sheet2</vt:lpstr>
      <vt:lpstr>Sheet3</vt:lpstr>
      <vt:lpstr>working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2025-02-24T08:44:16Z</dcterms:modified>
</cp:coreProperties>
</file>