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C18" i="4" l="1"/>
  <c r="R20" i="14"/>
  <c r="R15" i="13"/>
  <c r="G36" i="4" l="1"/>
  <c r="G35" i="4"/>
  <c r="G33" i="4" l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Y45" i="4" l="1"/>
  <c r="W46" i="4"/>
  <c r="S41" i="4"/>
  <c r="Y46" i="4" l="1"/>
  <c r="Z46" i="4" s="1"/>
  <c r="Y47" i="4"/>
  <c r="W51" i="4"/>
  <c r="W47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<sst xmlns="http://schemas.openxmlformats.org/spreadsheetml/2006/main" count="49" uniqueCount="43">
  <si>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</si>
  <si>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</si>
  <si>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</si>
  <si>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</si>
  <si>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</si>
  <si>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</si>
  <si>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</si>
  <si>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</si>
  <si>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</si>
  <si>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</si>
  <si>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</si>
  <si>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</si>
  <si>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</si>
  <si>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</si>
  <si>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</si>
  <si>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</si>
  <si>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</si>
  <si>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</si>
  <si>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</si>
  <si>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</si>
  <si>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</si>
  <si>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</si>
  <si>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</si>
  <si>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</si>
  <si>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</si>
  <si>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</si>
  <si>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</si>
  <si>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</si>
  <si>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</si>
  <si>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</si>
  <si>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</si>
  <si>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</si>
  <si>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</si>
  <si>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</si>
  <si>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</si>
  <si>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</si>
  <si>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</si>
  <si>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</si>
  <si>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</si>
  <si>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</si>
  <si>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Agree CA</t>
  </si>
  <si>
    <t>1 Car Park</t>
  </si>
  <si>
    <t>State Bank of India ( RACPC Ghatkopar (West) - Mr. Sunil Kamlakar Patil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</si>
</sst>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13" fillId="0" borderId="0" xfId="0" applyFont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4" fontId="1" fillId="2" borderId="0" xfId="0" applyNumberFormat="1" applyFont="1" applyFill="1"/>
    <xf numFmtId="0" fontId="0" fillId="2" borderId="0" xfId="0" applyFill="1"/>
    <xf numFmtId="4" fontId="0" fillId="2" borderId="0" xfId="0" applyNumberFormat="1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382244</xdr:colOff>
      <xdr:row>42</xdr:row>
      <xdr:rowOff>48685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647BC6A2-088B-47C6-A377-EC9B839E61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16644" cy="759248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267928</xdr:colOff>
      <xdr:row>43</xdr:row>
      <xdr:rowOff>105773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2418356E-D1E3-42E3-AC5D-A9F82DC0AB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02328" cy="715427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258402</xdr:colOff>
      <xdr:row>40</xdr:row>
      <xdr:rowOff>1037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7CF8EE53-82F0-4E48-95A8-EFC29A0FB6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92802" cy="743053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334613</xdr:colOff>
      <xdr:row>42</xdr:row>
      <xdr:rowOff>20096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FC9AC6C7-E805-4668-9E7F-8B9AE4DD15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69013" cy="749722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315560</xdr:colOff>
      <xdr:row>46</xdr:row>
      <xdr:rowOff>115353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B24145ED-AC41-4720-9DB5-0DADC7D943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49960" cy="754485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258402</xdr:colOff>
      <xdr:row>39</xdr:row>
      <xdr:rowOff>143932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C50D6281-F75D-42CC-BF0B-0F19693D6F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92802" cy="75734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1"/>
  <sheetViews>
    <sheetView tabSelected="1" topLeftCell="G28" zoomScaleNormal="100" workbookViewId="0">
      <selection activeCell="W45" sqref="W4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5.710937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9" t="s">
        <v>36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/>
      <c r="T2"/>
    </row>
    <row r="3" spans="1:20" s="44" customFormat="1" x14ac:dyDescent="0.25">
      <c r="A3" s="42">
        <f t="shared" ref="A3:A14" si="0">N3</f>
        <v>0</v>
      </c>
      <c r="B3" s="42">
        <f t="shared" ref="B3:B14" si="1">Q3</f>
        <v>427</v>
      </c>
      <c r="C3" s="42">
        <f>B3*1.2</f>
        <v>512.4</v>
      </c>
      <c r="D3" s="42">
        <f t="shared" ref="D3:D14" si="2">C3*1.2</f>
        <v>614.88</v>
      </c>
      <c r="E3" s="43">
        <f t="shared" ref="E3:E14" si="3">R3</f>
        <v>10603968</v>
      </c>
      <c r="F3" s="42">
        <f t="shared" ref="F3:F14" si="4">ROUND((E3/B3),0)</f>
        <v>24834</v>
      </c>
      <c r="G3" s="42">
        <f t="shared" ref="G3:G14" si="5">ROUND((E3/C3),0)</f>
        <v>20695</v>
      </c>
      <c r="H3" s="42">
        <f t="shared" ref="H3:H14" si="6">ROUND((E3/D3),0)</f>
        <v>17246</v>
      </c>
      <c r="I3" s="42" t="e">
        <f>#REF!</f>
        <v>#REF!</v>
      </c>
      <c r="J3" s="42">
        <f t="shared" ref="J3:J14" si="7">S3</f>
        <v>0</v>
      </c>
      <c r="O3" s="44">
        <v>0</v>
      </c>
      <c r="P3" s="44">
        <f t="shared" ref="P3:Q14" si="8">O3/1.2</f>
        <v>0</v>
      </c>
      <c r="Q3" s="44">
        <v>427</v>
      </c>
      <c r="R3" s="45">
        <v>10603968</v>
      </c>
    </row>
    <row r="4" spans="1:20" s="44" customFormat="1" x14ac:dyDescent="0.25">
      <c r="A4" s="42">
        <f t="shared" ref="A4:A9" si="9">N4</f>
        <v>0</v>
      </c>
      <c r="B4" s="42">
        <f t="shared" ref="B4:B9" si="10">Q4</f>
        <v>579</v>
      </c>
      <c r="C4" s="42">
        <f t="shared" ref="C4:C9" si="11">B4*1.2</f>
        <v>694.8</v>
      </c>
      <c r="D4" s="42">
        <f t="shared" ref="D4:D9" si="12">C4*1.2</f>
        <v>833.75999999999988</v>
      </c>
      <c r="E4" s="43">
        <f t="shared" ref="E4:E9" si="13">R4</f>
        <v>14691199</v>
      </c>
      <c r="F4" s="42">
        <f t="shared" ref="F4:F9" si="14">ROUND((E4/B4),0)</f>
        <v>25373</v>
      </c>
      <c r="G4" s="42">
        <f t="shared" ref="G4:G9" si="15">ROUND((E4/C4),0)</f>
        <v>21145</v>
      </c>
      <c r="H4" s="42">
        <f t="shared" ref="H4:H9" si="16">ROUND((E4/D4),0)</f>
        <v>17620</v>
      </c>
      <c r="I4" s="42" t="e">
        <f>#REF!</f>
        <v>#REF!</v>
      </c>
      <c r="J4" s="42">
        <f t="shared" ref="J4:J9" si="17">S4</f>
        <v>0</v>
      </c>
      <c r="O4" s="44">
        <v>0</v>
      </c>
      <c r="P4" s="44">
        <f t="shared" ref="P4:P9" si="18">O4/1.2</f>
        <v>0</v>
      </c>
      <c r="Q4" s="44">
        <v>579</v>
      </c>
      <c r="R4" s="45">
        <v>14691199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f t="shared" ref="Q5:Q9" si="19">P5/1.2</f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si="19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9" t="s">
        <v>37</v>
      </c>
      <c r="B15" s="49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</row>
    <row r="16" spans="1:20" s="44" customFormat="1" x14ac:dyDescent="0.25">
      <c r="A16" s="42">
        <f t="shared" ref="A16:A28" si="32">N16</f>
        <v>0</v>
      </c>
      <c r="B16" s="42">
        <f t="shared" ref="B16:B28" si="33">Q16</f>
        <v>1011</v>
      </c>
      <c r="C16" s="42">
        <f>B16*1.2</f>
        <v>1213.2</v>
      </c>
      <c r="D16" s="42">
        <f t="shared" ref="D16:D28" si="34">C16*1.2</f>
        <v>1455.84</v>
      </c>
      <c r="E16" s="43">
        <f t="shared" ref="E16:E28" si="35">R16</f>
        <v>30000000</v>
      </c>
      <c r="F16" s="42">
        <f t="shared" ref="F16:F28" si="36">ROUND((E16/B16),0)</f>
        <v>29674</v>
      </c>
      <c r="G16" s="42">
        <f t="shared" ref="G16:G28" si="37">ROUND((E16/C16),0)</f>
        <v>24728</v>
      </c>
      <c r="H16" s="42">
        <f t="shared" ref="H16:H28" si="38">ROUND((E16/D16),0)</f>
        <v>20607</v>
      </c>
      <c r="I16" s="42" t="e">
        <f>#REF!</f>
        <v>#REF!</v>
      </c>
      <c r="J16" s="42">
        <f t="shared" ref="J16:J28" si="39">S16</f>
        <v>0</v>
      </c>
      <c r="O16" s="44">
        <v>0</v>
      </c>
      <c r="P16" s="44">
        <f t="shared" ref="P16:Q28" si="40">O16/1.2</f>
        <v>0</v>
      </c>
      <c r="Q16" s="44">
        <v>1011</v>
      </c>
      <c r="R16" s="45">
        <v>30000000</v>
      </c>
    </row>
    <row r="17" spans="1:24" x14ac:dyDescent="0.25">
      <c r="A17" s="4">
        <f t="shared" si="32"/>
        <v>0</v>
      </c>
      <c r="B17" s="4">
        <f t="shared" si="33"/>
        <v>579</v>
      </c>
      <c r="C17" s="4">
        <f t="shared" ref="C17:C28" si="41">B17*1.2</f>
        <v>694.8</v>
      </c>
      <c r="D17" s="4">
        <f t="shared" si="34"/>
        <v>833.75999999999988</v>
      </c>
      <c r="E17" s="5">
        <f t="shared" si="35"/>
        <v>17500000</v>
      </c>
      <c r="F17" s="9">
        <f t="shared" si="36"/>
        <v>30225</v>
      </c>
      <c r="G17" s="9">
        <f t="shared" si="37"/>
        <v>25187</v>
      </c>
      <c r="H17" s="9">
        <f t="shared" si="38"/>
        <v>20989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579</v>
      </c>
      <c r="R17" s="2">
        <v>17500000</v>
      </c>
    </row>
    <row r="18" spans="1:24" s="47" customFormat="1" x14ac:dyDescent="0.25">
      <c r="A18" s="9">
        <f t="shared" si="32"/>
        <v>0</v>
      </c>
      <c r="B18" s="9">
        <f t="shared" si="33"/>
        <v>427</v>
      </c>
      <c r="C18" s="9">
        <f>B18*1.2</f>
        <v>512.4</v>
      </c>
      <c r="D18" s="9">
        <f t="shared" si="34"/>
        <v>614.88</v>
      </c>
      <c r="E18" s="46">
        <f t="shared" si="35"/>
        <v>12500000</v>
      </c>
      <c r="F18" s="9">
        <f t="shared" si="36"/>
        <v>29274</v>
      </c>
      <c r="G18" s="9">
        <f t="shared" si="37"/>
        <v>24395</v>
      </c>
      <c r="H18" s="9">
        <f t="shared" si="38"/>
        <v>20329</v>
      </c>
      <c r="I18" s="9" t="e">
        <f>#REF!</f>
        <v>#REF!</v>
      </c>
      <c r="J18" s="9">
        <f t="shared" si="39"/>
        <v>0</v>
      </c>
      <c r="O18" s="47">
        <v>0</v>
      </c>
      <c r="P18" s="47">
        <f t="shared" si="40"/>
        <v>0</v>
      </c>
      <c r="Q18" s="47">
        <v>427</v>
      </c>
      <c r="R18" s="48">
        <v>12500000</v>
      </c>
    </row>
    <row r="19" spans="1:24" s="44" customFormat="1" x14ac:dyDescent="0.25">
      <c r="A19" s="42">
        <f t="shared" si="32"/>
        <v>0</v>
      </c>
      <c r="B19" s="42">
        <f t="shared" si="33"/>
        <v>579</v>
      </c>
      <c r="C19" s="42">
        <f t="shared" si="41"/>
        <v>694.8</v>
      </c>
      <c r="D19" s="42">
        <f t="shared" si="34"/>
        <v>833.75999999999988</v>
      </c>
      <c r="E19" s="43">
        <f t="shared" si="35"/>
        <v>17500000</v>
      </c>
      <c r="F19" s="42">
        <f t="shared" si="36"/>
        <v>30225</v>
      </c>
      <c r="G19" s="42">
        <f t="shared" si="37"/>
        <v>25187</v>
      </c>
      <c r="H19" s="42">
        <f t="shared" si="38"/>
        <v>20989</v>
      </c>
      <c r="I19" s="42" t="e">
        <f>#REF!</f>
        <v>#REF!</v>
      </c>
      <c r="J19" s="42">
        <f t="shared" si="39"/>
        <v>0</v>
      </c>
      <c r="O19" s="44">
        <v>0</v>
      </c>
      <c r="P19" s="44">
        <f t="shared" si="40"/>
        <v>0</v>
      </c>
      <c r="Q19" s="44">
        <v>579</v>
      </c>
      <c r="R19" s="45">
        <v>17500000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26500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3000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23500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3000</v>
      </c>
      <c r="X32" s="22"/>
    </row>
    <row r="33" spans="5:26" ht="15.75" x14ac:dyDescent="0.25">
      <c r="E33" t="s">
        <v>40</v>
      </c>
      <c r="F33" s="7">
        <v>63.08</v>
      </c>
      <c r="G33">
        <f>F33*10.764</f>
        <v>678.99311999999998</v>
      </c>
      <c r="S33" s="10"/>
      <c r="T33" s="10"/>
      <c r="U33" s="17" t="s">
        <v>17</v>
      </c>
      <c r="V33" s="23"/>
      <c r="W33" s="24">
        <f>X33-X34</f>
        <v>-2</v>
      </c>
      <c r="X33" s="25">
        <v>2025</v>
      </c>
    </row>
    <row r="34" spans="5:26" ht="15.75" x14ac:dyDescent="0.25">
      <c r="S34" s="10"/>
      <c r="T34" s="10"/>
      <c r="U34" s="17" t="s">
        <v>18</v>
      </c>
      <c r="V34" s="23"/>
      <c r="W34" s="24">
        <f>W35-W33</f>
        <v>62</v>
      </c>
      <c r="X34" s="41">
        <v>2027</v>
      </c>
    </row>
    <row r="35" spans="5:26" ht="15.75" x14ac:dyDescent="0.25">
      <c r="F35" s="7">
        <v>69.41</v>
      </c>
      <c r="G35">
        <f>F35*10.764</f>
        <v>747.12923999999987</v>
      </c>
      <c r="S35" s="10"/>
      <c r="T35" s="10"/>
      <c r="U35" s="17" t="s">
        <v>19</v>
      </c>
      <c r="V35" s="23"/>
      <c r="W35" s="24">
        <v>60</v>
      </c>
      <c r="X35" s="24"/>
    </row>
    <row r="36" spans="5:26" ht="39" customHeight="1" x14ac:dyDescent="0.25">
      <c r="G36">
        <f>G35/G33</f>
        <v>1.1003487634749523</v>
      </c>
      <c r="P36" s="50" t="s">
        <v>42</v>
      </c>
      <c r="Q36" s="50"/>
      <c r="R36" s="50"/>
      <c r="S36" s="50"/>
      <c r="T36" s="51"/>
      <c r="U36" s="21" t="s">
        <v>20</v>
      </c>
      <c r="V36" s="23"/>
      <c r="W36" s="24">
        <f>90*W33/W35</f>
        <v>-3</v>
      </c>
      <c r="X36" s="24"/>
    </row>
    <row r="37" spans="5:26" ht="15.75" x14ac:dyDescent="0.25">
      <c r="U37" s="17"/>
      <c r="V37" s="26"/>
      <c r="W37" s="27">
        <v>0</v>
      </c>
      <c r="X37" s="27"/>
    </row>
    <row r="38" spans="5:26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0</v>
      </c>
      <c r="X38" s="22"/>
    </row>
    <row r="39" spans="5:26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3000</v>
      </c>
      <c r="X39" s="22"/>
    </row>
    <row r="40" spans="5:26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23500</v>
      </c>
      <c r="X40" s="22"/>
    </row>
    <row r="41" spans="5:26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5:26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26500</v>
      </c>
      <c r="X42" s="22"/>
    </row>
    <row r="43" spans="5:26" ht="15.75" x14ac:dyDescent="0.25">
      <c r="S43" s="10"/>
      <c r="T43" s="10"/>
      <c r="U43" s="23"/>
      <c r="V43" s="23"/>
      <c r="W43" s="24"/>
      <c r="X43" s="24"/>
    </row>
    <row r="44" spans="5:26" ht="15.75" x14ac:dyDescent="0.25">
      <c r="S44" s="10"/>
      <c r="T44" s="10"/>
      <c r="U44" s="28" t="s">
        <v>38</v>
      </c>
      <c r="V44" s="30"/>
      <c r="W44" s="25">
        <v>679</v>
      </c>
      <c r="X44" s="24" t="s">
        <v>41</v>
      </c>
    </row>
    <row r="45" spans="5:26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17993500</v>
      </c>
      <c r="X45" s="33">
        <v>800000</v>
      </c>
      <c r="Y45" s="15">
        <f>W45+X45</f>
        <v>18793500</v>
      </c>
    </row>
    <row r="46" spans="5:26" ht="15.75" x14ac:dyDescent="0.25">
      <c r="S46" s="11"/>
      <c r="T46" s="10"/>
      <c r="U46" s="17" t="s">
        <v>25</v>
      </c>
      <c r="V46" s="23"/>
      <c r="W46" s="34">
        <f>W45*0.95</f>
        <v>17093825</v>
      </c>
      <c r="X46" s="35"/>
      <c r="Y46" s="15">
        <f>Y45*0.95</f>
        <v>17853825</v>
      </c>
      <c r="Z46" s="15">
        <f>Y46*0.75</f>
        <v>13390368.75</v>
      </c>
    </row>
    <row r="47" spans="5:26" ht="15.75" x14ac:dyDescent="0.25">
      <c r="S47" s="10"/>
      <c r="T47" s="10"/>
      <c r="U47" s="17" t="s">
        <v>26</v>
      </c>
      <c r="V47" s="23"/>
      <c r="W47" s="34">
        <f>W45*0.8</f>
        <v>14394800</v>
      </c>
      <c r="X47" s="34"/>
      <c r="Y47" s="15">
        <f>Y45*0.8</f>
        <v>15034800</v>
      </c>
    </row>
    <row r="48" spans="5:26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5" ht="15.75" x14ac:dyDescent="0.25">
      <c r="U49" s="37" t="s">
        <v>27</v>
      </c>
      <c r="V49" s="38"/>
      <c r="W49" s="39">
        <f>W30*W44</f>
        <v>2037000</v>
      </c>
      <c r="X49" s="39"/>
      <c r="Y49">
        <v>1.1399999999999999</v>
      </c>
    </row>
    <row r="50" spans="21:25" ht="15.75" x14ac:dyDescent="0.25">
      <c r="U50" s="17" t="s">
        <v>28</v>
      </c>
      <c r="V50" s="23"/>
      <c r="W50" s="36"/>
      <c r="X50" s="36"/>
    </row>
    <row r="51" spans="21:25" ht="15.75" x14ac:dyDescent="0.25">
      <c r="U51" s="40" t="s">
        <v>29</v>
      </c>
      <c r="V51" s="36"/>
      <c r="W51" s="34">
        <f>W45*0.025/12</f>
        <v>37486.458333333336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2:R44"/>
  <sheetViews>
    <sheetView topLeftCell="A7" zoomScaleNormal="100" workbookViewId="0">
      <selection activeCell="Q25" sqref="Q25"/>
    </sheetView>
  </sheetViews>
  <sheetFormatPr defaultRowHeight="15" x14ac:dyDescent="0.25"/>
  <cols>
    <col min="18" max="18" width="17.28515625" customWidth="1"/>
  </cols>
  <sheetData>
    <row r="12" spans="18:18" x14ac:dyDescent="0.25">
      <c r="R12">
        <v>10070368</v>
      </c>
    </row>
    <row r="13" spans="18:18" x14ac:dyDescent="0.25">
      <c r="R13">
        <v>503600</v>
      </c>
    </row>
    <row r="14" spans="18:18" x14ac:dyDescent="0.25">
      <c r="R14">
        <v>30000</v>
      </c>
    </row>
    <row r="15" spans="18:18" x14ac:dyDescent="0.25">
      <c r="R15">
        <f>SUM(R12:R14)</f>
        <v>10603968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R17:R20"/>
  <sheetViews>
    <sheetView topLeftCell="A9" workbookViewId="0">
      <selection activeCell="R17" sqref="R17:R20"/>
    </sheetView>
  </sheetViews>
  <sheetFormatPr defaultRowHeight="15" x14ac:dyDescent="0.25"/>
  <cols>
    <col min="18" max="18" width="15.28515625" customWidth="1"/>
  </cols>
  <sheetData>
    <row r="17" spans="18:18" x14ac:dyDescent="0.25">
      <c r="R17">
        <v>13831199</v>
      </c>
    </row>
    <row r="18" spans="18:18" x14ac:dyDescent="0.25">
      <c r="R18">
        <v>830000</v>
      </c>
    </row>
    <row r="19" spans="18:18" x14ac:dyDescent="0.25">
      <c r="R19">
        <v>30000</v>
      </c>
    </row>
    <row r="20" spans="18:18" x14ac:dyDescent="0.25">
      <c r="R20">
        <f>SUM(R17:R19)</f>
        <v>14691199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topLeftCell="A4" zoomScaleNormal="100" workbookViewId="0">
      <selection activeCell="Q15" sqref="Q15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8:A19"/>
  <sheetViews>
    <sheetView zoomScaleNormal="100" workbookViewId="0">
      <selection activeCell="T16" sqref="T16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2025-02-22T07:33:30Z</dcterms:modified>
</cp:coreProperties>
</file>