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Naupada\Ankit Asharam Suman\"/>
    </mc:Choice>
  </mc:AlternateContent>
  <xr:revisionPtr revIDLastSave="0" documentId="13_ncr:1_{978B9C2E-1D00-40FC-A356-4D44042341F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17" i="4" l="1"/>
  <c r="H21" i="4" l="1"/>
  <c r="O44" i="4" l="1"/>
  <c r="O41" i="4"/>
  <c r="O40" i="4"/>
  <c r="O39" i="4"/>
  <c r="O38" i="4"/>
  <c r="O42" i="4" s="1"/>
  <c r="O37" i="4"/>
  <c r="O36" i="4"/>
  <c r="O34" i="4"/>
  <c r="O33" i="4"/>
  <c r="O35" i="4" s="1"/>
  <c r="O32" i="4"/>
  <c r="O31" i="4"/>
  <c r="O30" i="4"/>
  <c r="O29" i="4"/>
  <c r="O28" i="4"/>
  <c r="O27" i="4"/>
  <c r="O26" i="4"/>
  <c r="H23" i="4"/>
  <c r="R11" i="4"/>
  <c r="R10" i="4"/>
  <c r="Q12" i="4"/>
  <c r="Q13" i="4"/>
  <c r="Q14" i="4"/>
  <c r="Q15" i="4"/>
  <c r="Q8" i="4"/>
  <c r="C3" i="4"/>
  <c r="C4" i="4"/>
  <c r="C5" i="4"/>
  <c r="C6" i="4"/>
  <c r="C7" i="4"/>
  <c r="C2" i="4"/>
  <c r="H31" i="4"/>
  <c r="J19" i="4"/>
  <c r="I19" i="4"/>
  <c r="I18" i="4"/>
  <c r="O43" i="4" l="1"/>
  <c r="P12" i="4"/>
  <c r="P11" i="4"/>
  <c r="P10" i="4"/>
  <c r="P9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<sst xmlns="http://schemas.openxmlformats.org/spreadsheetml/2006/main" count="32" uniqueCount="29">
  <si>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</si>
  <si>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</si>
  <si>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</si>
  <si>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</si>
  <si>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</si>
  <si>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</si>
  <si>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</si>
  <si>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</si>
  <si>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</si>
  <si>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</si>
  <si>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</si>
  <si>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</si>
  <si>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</si>
  <si>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1102, 11th Floor, M. M. Spectra, M. M. Spectra Sahakari Garh Nirman Sanstha, Village - Chembur, </t>
  </si>
  <si>
    <t>draft - 2.50 cr</t>
  </si>
  <si>
    <t>rera ca</t>
  </si>
  <si>
    <t>mofa ca</t>
  </si>
  <si>
    <t>basement parking no. 5</t>
  </si>
  <si>
    <t>bua</t>
  </si>
  <si>
    <t>agreement - 07.03.2018</t>
  </si>
  <si>
    <t>av</t>
  </si>
  <si>
    <t>sd</t>
  </si>
  <si>
    <t>rd</t>
  </si>
  <si>
    <t>rate on mofa ca</t>
  </si>
  <si>
    <t>05.02.25</t>
  </si>
  <si>
    <t>parking</t>
  </si>
  <si>
    <t>28.06.24</t>
  </si>
  <si>
    <t>oc - 2019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</si>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</sst>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06476-BEF2-434A-8AF3-4C4C6FE5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8FE23-86A5-4BAB-9676-E66C14B37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562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3C250-8385-4BCC-9154-9B32C8E8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E025CF-AB16-4C66-9783-6E6ED596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A1B55-1E3B-4177-BC74-98EFB2D68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D0A7F-07D6-45D1-8D3B-33B9AFE8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8B69B-8432-409C-8109-A221B943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325CD5-4B93-4FAA-8386-ADAB1F4C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78D0F-0C58-4B4D-9997-FC61A77A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334A8-AC70-475C-A237-347FF46E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30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zoomScaleNormal="100" workbookViewId="0">
      <selection activeCell="R29" sqref="R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1150</v>
      </c>
      <c r="C2" s="4">
        <f>B2*1.1</f>
        <v>1265</v>
      </c>
      <c r="D2" s="4">
        <f t="shared" ref="D2:D13" si="2">C2*1.2</f>
        <v>1518</v>
      </c>
      <c r="E2" s="5">
        <f t="shared" ref="E2:E13" si="3">R2</f>
        <v>22500000</v>
      </c>
      <c r="F2" s="10">
        <f t="shared" ref="F2:F13" si="4">ROUND((E2/B2),0)</f>
        <v>19565</v>
      </c>
      <c r="G2" s="10">
        <f t="shared" ref="G2:G13" si="5">ROUND((E2/C2),0)</f>
        <v>17787</v>
      </c>
      <c r="H2" s="10">
        <f t="shared" ref="H2:H13" si="6">ROUND((E2/D2),0)</f>
        <v>14822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1150</v>
      </c>
      <c r="R2" s="2">
        <v>22500000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1403</v>
      </c>
      <c r="C3" s="4">
        <f t="shared" ref="C3:C15" si="9">B3*1.1</f>
        <v>1543.3000000000002</v>
      </c>
      <c r="D3" s="4">
        <f t="shared" si="2"/>
        <v>1851.96</v>
      </c>
      <c r="E3" s="16">
        <f t="shared" si="3"/>
        <v>28000000</v>
      </c>
      <c r="F3" s="10">
        <f t="shared" si="4"/>
        <v>19957</v>
      </c>
      <c r="G3" s="10">
        <f t="shared" si="5"/>
        <v>18143</v>
      </c>
      <c r="H3" s="10">
        <f t="shared" si="6"/>
        <v>15119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1403</v>
      </c>
      <c r="R3" s="2">
        <v>28000000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1337</v>
      </c>
      <c r="C4" s="4">
        <f t="shared" si="9"/>
        <v>1470.7</v>
      </c>
      <c r="D4" s="4">
        <f t="shared" si="2"/>
        <v>1764.84</v>
      </c>
      <c r="E4" s="16">
        <f t="shared" si="3"/>
        <v>31500000</v>
      </c>
      <c r="F4" s="10">
        <f t="shared" si="4"/>
        <v>23560</v>
      </c>
      <c r="G4" s="10">
        <f t="shared" si="5"/>
        <v>21418</v>
      </c>
      <c r="H4" s="10">
        <f t="shared" si="6"/>
        <v>17849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1337</v>
      </c>
      <c r="R4" s="2">
        <v>31500000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1337</v>
      </c>
      <c r="C5" s="4">
        <f t="shared" si="9"/>
        <v>1470.7</v>
      </c>
      <c r="D5" s="4">
        <f t="shared" si="2"/>
        <v>1764.84</v>
      </c>
      <c r="E5" s="16">
        <f t="shared" si="3"/>
        <v>25000000</v>
      </c>
      <c r="F5" s="10">
        <f t="shared" si="4"/>
        <v>18699</v>
      </c>
      <c r="G5" s="10">
        <f t="shared" si="5"/>
        <v>16999</v>
      </c>
      <c r="H5" s="10">
        <f t="shared" si="6"/>
        <v>14166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1337</v>
      </c>
      <c r="R5" s="2">
        <v>25000000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1000</v>
      </c>
      <c r="C6" s="4">
        <f t="shared" si="9"/>
        <v>1100</v>
      </c>
      <c r="D6" s="4">
        <f t="shared" si="2"/>
        <v>1320</v>
      </c>
      <c r="E6" s="16">
        <f t="shared" si="3"/>
        <v>27000000</v>
      </c>
      <c r="F6" s="10">
        <f t="shared" si="4"/>
        <v>27000</v>
      </c>
      <c r="G6" s="10">
        <f t="shared" si="5"/>
        <v>24545</v>
      </c>
      <c r="H6" s="10">
        <f t="shared" si="6"/>
        <v>20455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1000</v>
      </c>
      <c r="R6" s="2">
        <v>27000000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1400</v>
      </c>
      <c r="C7" s="4">
        <f t="shared" si="9"/>
        <v>1540.0000000000002</v>
      </c>
      <c r="D7" s="4">
        <f t="shared" si="2"/>
        <v>1848.0000000000002</v>
      </c>
      <c r="E7" s="16">
        <f t="shared" si="3"/>
        <v>28500000</v>
      </c>
      <c r="F7" s="10">
        <f t="shared" si="4"/>
        <v>20357</v>
      </c>
      <c r="G7" s="10">
        <f t="shared" si="5"/>
        <v>18506</v>
      </c>
      <c r="H7" s="10">
        <f t="shared" si="6"/>
        <v>15422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1400</v>
      </c>
      <c r="R7" s="2">
        <v>28500000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1181.8181818181818</v>
      </c>
      <c r="C8" s="4">
        <f t="shared" si="9"/>
        <v>1300</v>
      </c>
      <c r="D8" s="4">
        <f t="shared" si="2"/>
        <v>1560</v>
      </c>
      <c r="E8" s="16">
        <f t="shared" si="3"/>
        <v>26000000</v>
      </c>
      <c r="F8" s="15">
        <f t="shared" si="4"/>
        <v>22000</v>
      </c>
      <c r="G8" s="10">
        <f t="shared" si="5"/>
        <v>20000</v>
      </c>
      <c r="H8" s="10">
        <f t="shared" si="6"/>
        <v>16667</v>
      </c>
      <c r="I8" s="4" t="e">
        <f>#REF!</f>
        <v>#REF!</v>
      </c>
      <c r="J8" s="4">
        <f t="shared" si="7"/>
        <v>0</v>
      </c>
      <c r="O8">
        <v>0</v>
      </c>
      <c r="P8">
        <v>1300</v>
      </c>
      <c r="Q8">
        <f>P8/1.1</f>
        <v>1181.8181818181818</v>
      </c>
      <c r="R8" s="2">
        <v>26000000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900</v>
      </c>
      <c r="C9" s="4">
        <f t="shared" si="9"/>
        <v>990.00000000000011</v>
      </c>
      <c r="D9" s="4">
        <f t="shared" si="2"/>
        <v>1188</v>
      </c>
      <c r="E9" s="16">
        <f t="shared" si="3"/>
        <v>20000000</v>
      </c>
      <c r="F9" s="15">
        <f t="shared" si="4"/>
        <v>22222</v>
      </c>
      <c r="G9" s="10">
        <f t="shared" si="5"/>
        <v>20202</v>
      </c>
      <c r="H9" s="10">
        <f t="shared" si="6"/>
        <v>16835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900</v>
      </c>
      <c r="R9" s="2">
        <v>20000000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1337</v>
      </c>
      <c r="C10" s="4">
        <f t="shared" si="9"/>
        <v>1470.7</v>
      </c>
      <c r="D10" s="4">
        <f t="shared" si="2"/>
        <v>1764.84</v>
      </c>
      <c r="E10" s="16">
        <f t="shared" si="3"/>
        <v>28250000</v>
      </c>
      <c r="F10" s="15">
        <f t="shared" si="4"/>
        <v>21129</v>
      </c>
      <c r="G10" s="10">
        <f t="shared" si="5"/>
        <v>19209</v>
      </c>
      <c r="H10" s="10">
        <f t="shared" si="6"/>
        <v>16007</v>
      </c>
      <c r="I10" s="4" t="e">
        <f>#REF!</f>
        <v>#REF!</v>
      </c>
      <c r="J10" s="4" t="str">
        <f t="shared" si="7"/>
        <v>05.02.25</v>
      </c>
      <c r="O10">
        <v>0</v>
      </c>
      <c r="P10">
        <f t="shared" si="8"/>
        <v>0</v>
      </c>
      <c r="Q10">
        <v>1337</v>
      </c>
      <c r="R10" s="2">
        <f>28250000</f>
        <v>28250000</v>
      </c>
      <c r="S10" s="8" t="s">
        <v>24</v>
      </c>
      <c r="T10" s="8">
        <v>15</v>
      </c>
    </row>
    <row r="11" spans="1:20" x14ac:dyDescent="0.25">
      <c r="A11" s="4">
        <f t="shared" si="0"/>
        <v>0</v>
      </c>
      <c r="B11" s="4">
        <f t="shared" si="1"/>
        <v>1337</v>
      </c>
      <c r="C11" s="4">
        <f t="shared" si="9"/>
        <v>1470.7</v>
      </c>
      <c r="D11" s="4">
        <f t="shared" si="2"/>
        <v>1764.84</v>
      </c>
      <c r="E11" s="16">
        <f t="shared" si="3"/>
        <v>26490000</v>
      </c>
      <c r="F11" s="10">
        <f t="shared" si="4"/>
        <v>19813</v>
      </c>
      <c r="G11" s="10">
        <f t="shared" si="5"/>
        <v>18012</v>
      </c>
      <c r="H11" s="10">
        <f t="shared" si="6"/>
        <v>15010</v>
      </c>
      <c r="I11" s="4" t="e">
        <f>#REF!</f>
        <v>#REF!</v>
      </c>
      <c r="J11" s="4" t="str">
        <f t="shared" si="7"/>
        <v>28.06.24</v>
      </c>
      <c r="O11">
        <v>0</v>
      </c>
      <c r="P11">
        <f t="shared" si="8"/>
        <v>0</v>
      </c>
      <c r="Q11">
        <v>1337</v>
      </c>
      <c r="R11" s="2">
        <f>25200000+1260000+30000</f>
        <v>26490000</v>
      </c>
      <c r="S11" s="8" t="s">
        <v>26</v>
      </c>
      <c r="T11" s="8">
        <v>11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:Q15" si="10">P12/1.1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0" x14ac:dyDescent="0.25">
      <c r="G16" t="s">
        <v>13</v>
      </c>
    </row>
    <row r="17" spans="7:24" x14ac:dyDescent="0.25">
      <c r="G17" t="s">
        <v>16</v>
      </c>
      <c r="H17">
        <v>1151</v>
      </c>
      <c r="I17">
        <f>691+460</f>
        <v>1151</v>
      </c>
      <c r="J17" t="s">
        <v>17</v>
      </c>
    </row>
    <row r="18" spans="7:24" x14ac:dyDescent="0.25">
      <c r="G18" t="s">
        <v>15</v>
      </c>
      <c r="H18">
        <v>588</v>
      </c>
      <c r="I18">
        <f>54.66*10.764</f>
        <v>588.36023999999998</v>
      </c>
    </row>
    <row r="19" spans="7:24" x14ac:dyDescent="0.25">
      <c r="G19" t="s">
        <v>18</v>
      </c>
      <c r="H19">
        <v>1382</v>
      </c>
      <c r="I19">
        <f>128.36*10.764</f>
        <v>1381.66704</v>
      </c>
      <c r="J19">
        <f>I19/H17</f>
        <v>1.2004057688966117</v>
      </c>
    </row>
    <row r="20" spans="7:24" x14ac:dyDescent="0.25">
      <c r="G20" t="s">
        <v>23</v>
      </c>
      <c r="H20">
        <v>21500</v>
      </c>
    </row>
    <row r="21" spans="7:24" x14ac:dyDescent="0.25">
      <c r="H21">
        <f>H20*H17</f>
        <v>24746500</v>
      </c>
    </row>
    <row r="22" spans="7:24" x14ac:dyDescent="0.25">
      <c r="G22" s="6" t="s">
        <v>25</v>
      </c>
      <c r="H22" s="6">
        <v>1000000</v>
      </c>
    </row>
    <row r="23" spans="7:24" x14ac:dyDescent="0.25">
      <c r="H23">
        <f>H22+H21</f>
        <v>25746500</v>
      </c>
      <c r="J23" t="s">
        <v>27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J26">
        <v>19</v>
      </c>
      <c r="N26">
        <v>10.61</v>
      </c>
      <c r="O26">
        <f>N26*J26</f>
        <v>201.58999999999997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J27">
        <v>14</v>
      </c>
      <c r="N27">
        <v>5.19</v>
      </c>
      <c r="O27">
        <f t="shared" ref="O27:O41" si="19">N27*J27</f>
        <v>72.660000000000011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12609750</v>
      </c>
      <c r="J28">
        <v>10.130000000000001</v>
      </c>
      <c r="N28">
        <v>6.2</v>
      </c>
      <c r="O28">
        <f t="shared" si="19"/>
        <v>62.806000000000004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971000</v>
      </c>
      <c r="J29">
        <v>7.87</v>
      </c>
      <c r="N29">
        <v>3.81</v>
      </c>
      <c r="O29">
        <f t="shared" si="19"/>
        <v>29.9847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v>30000</v>
      </c>
      <c r="J30">
        <v>10</v>
      </c>
      <c r="N30">
        <v>11</v>
      </c>
      <c r="O30">
        <f t="shared" si="19"/>
        <v>110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13610750</v>
      </c>
      <c r="J31">
        <v>3</v>
      </c>
      <c r="N31">
        <v>4.57</v>
      </c>
      <c r="O31">
        <f t="shared" si="19"/>
        <v>13.71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v>7</v>
      </c>
      <c r="N32">
        <v>4</v>
      </c>
      <c r="O32">
        <f t="shared" si="19"/>
        <v>28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10.15</v>
      </c>
      <c r="N33">
        <v>10.199999999999999</v>
      </c>
      <c r="O33">
        <f t="shared" si="19"/>
        <v>103.53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7.46</v>
      </c>
      <c r="N34">
        <v>3.58</v>
      </c>
      <c r="O34">
        <f t="shared" si="19"/>
        <v>26.706800000000001</v>
      </c>
      <c r="Q34" s="11"/>
      <c r="R34" s="11"/>
    </row>
    <row r="35" spans="10:24" x14ac:dyDescent="0.25">
      <c r="O35" s="6">
        <f>SUM(O26:O34)</f>
        <v>648.98749999999995</v>
      </c>
      <c r="Q35" s="11"/>
      <c r="R35" s="11"/>
      <c r="T35" s="6"/>
    </row>
    <row r="36" spans="10:24" x14ac:dyDescent="0.25">
      <c r="O36">
        <f t="shared" si="19"/>
        <v>0</v>
      </c>
      <c r="P36" s="11"/>
      <c r="Q36" s="11"/>
      <c r="R36" s="11"/>
      <c r="S36" s="6"/>
    </row>
    <row r="37" spans="10:24" x14ac:dyDescent="0.25">
      <c r="J37">
        <v>10.66</v>
      </c>
      <c r="N37">
        <v>7</v>
      </c>
      <c r="O37">
        <f t="shared" si="19"/>
        <v>74.62</v>
      </c>
    </row>
    <row r="38" spans="10:24" x14ac:dyDescent="0.25">
      <c r="J38">
        <v>6</v>
      </c>
      <c r="N38">
        <v>7</v>
      </c>
      <c r="O38">
        <f t="shared" si="19"/>
        <v>42</v>
      </c>
    </row>
    <row r="39" spans="10:24" x14ac:dyDescent="0.25">
      <c r="J39">
        <v>10</v>
      </c>
      <c r="N39">
        <v>7</v>
      </c>
      <c r="O39">
        <f t="shared" si="19"/>
        <v>70</v>
      </c>
    </row>
    <row r="40" spans="10:24" x14ac:dyDescent="0.25">
      <c r="J40">
        <v>18</v>
      </c>
      <c r="N40">
        <v>7</v>
      </c>
      <c r="O40">
        <f t="shared" si="19"/>
        <v>126</v>
      </c>
    </row>
    <row r="41" spans="10:24" x14ac:dyDescent="0.25">
      <c r="J41">
        <v>10</v>
      </c>
      <c r="N41">
        <v>7</v>
      </c>
      <c r="O41">
        <f t="shared" si="19"/>
        <v>70</v>
      </c>
    </row>
    <row r="42" spans="10:24" x14ac:dyDescent="0.25">
      <c r="O42" s="6">
        <f>SUM(O36:O41)</f>
        <v>382.62</v>
      </c>
    </row>
    <row r="43" spans="10:24" x14ac:dyDescent="0.25">
      <c r="O43" s="6">
        <f>O42+O35</f>
        <v>1031.6075000000001</v>
      </c>
    </row>
    <row r="44" spans="10:24" x14ac:dyDescent="0.25">
      <c r="O44">
        <f>H17-O43</f>
        <v>119.39249999999993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2025-02-22T08:59:55Z</dcterms:modified>
</cp:coreProperties>
</file>