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SVC\Kothrud Pune\L. B. Kunjir\"/>
    </mc:Choice>
  </mc:AlternateContent>
  <xr:revisionPtr revIDLastSave="0" documentId="13_ncr:1_{3F1142E9-115A-418A-B716-3616F0045FD0}" xr6:coauthVersionLast="36" xr6:coauthVersionMax="47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5" i="1" l="1"/>
  <c r="W4" i="1"/>
  <c r="W3" i="1"/>
  <c r="W2" i="1"/>
  <c r="W6" i="1"/>
  <c r="W7" i="1"/>
  <c r="W8" i="1"/>
  <c r="W9" i="1"/>
  <c r="W10" i="1"/>
  <c r="W11" i="1"/>
  <c r="V4" i="1"/>
  <c r="W12" i="1"/>
  <c r="W13" i="1"/>
  <c r="W14" i="1"/>
  <c r="W15" i="1"/>
  <c r="W16" i="1"/>
  <c r="G43" i="1" l="1"/>
  <c r="G42" i="1"/>
  <c r="N43" i="1" l="1"/>
  <c r="N42" i="1"/>
  <c r="N41" i="1"/>
  <c r="N39" i="1"/>
  <c r="K37" i="1" l="1"/>
  <c r="G30" i="1"/>
  <c r="G31" i="1" s="1"/>
  <c r="F43" i="1"/>
  <c r="G41" i="1"/>
  <c r="H41" i="1" s="1"/>
  <c r="G40" i="1"/>
  <c r="H40" i="1" s="1"/>
  <c r="G33" i="1"/>
  <c r="G32" i="1"/>
  <c r="H39" i="1"/>
  <c r="F33" i="1"/>
  <c r="B30" i="1"/>
  <c r="B32" i="1" s="1"/>
  <c r="H43" i="1" l="1"/>
  <c r="H42" i="1"/>
  <c r="H33" i="1"/>
  <c r="H30" i="1"/>
  <c r="H32" i="1"/>
  <c r="H31" i="1"/>
  <c r="H44" i="1" l="1"/>
  <c r="I44" i="1" s="1"/>
  <c r="J44" i="1" s="1"/>
  <c r="H34" i="1"/>
  <c r="F24" i="1"/>
  <c r="F25" i="1" s="1"/>
  <c r="F26" i="1" s="1"/>
  <c r="H24" i="1"/>
  <c r="H23" i="1"/>
  <c r="H26" i="1" s="1"/>
  <c r="P5" i="1"/>
  <c r="Q5" i="1" s="1"/>
  <c r="R5" i="1" s="1"/>
  <c r="T5" i="1" s="1"/>
  <c r="P4" i="1"/>
  <c r="Q4" i="1" s="1"/>
  <c r="R4" i="1" s="1"/>
  <c r="S4" i="1" s="1"/>
  <c r="P3" i="1"/>
  <c r="Q3" i="1" s="1"/>
  <c r="R3" i="1" s="1"/>
  <c r="S3" i="1" s="1"/>
  <c r="T3" i="1" s="1"/>
  <c r="P2" i="1"/>
  <c r="Q2" i="1" s="1"/>
  <c r="R2" i="1" s="1"/>
  <c r="S2" i="1" l="1"/>
  <c r="T2" i="1" s="1"/>
  <c r="K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P6" i="1"/>
  <c r="Q6" i="1" s="1"/>
  <c r="R6" i="1" s="1"/>
  <c r="S6" i="1" s="1"/>
  <c r="T6" i="1" s="1"/>
  <c r="V6" i="1" s="1"/>
  <c r="P7" i="1"/>
  <c r="Q7" i="1" s="1"/>
  <c r="R7" i="1" s="1"/>
  <c r="S7" i="1" s="1"/>
  <c r="T7" i="1" s="1"/>
  <c r="V7" i="1" s="1"/>
  <c r="P8" i="1"/>
  <c r="Q8" i="1" s="1"/>
  <c r="R8" i="1" s="1"/>
  <c r="S8" i="1" s="1"/>
  <c r="T8" i="1" s="1"/>
  <c r="V8" i="1" s="1"/>
  <c r="P9" i="1"/>
  <c r="Q9" i="1" s="1"/>
  <c r="R9" i="1" s="1"/>
  <c r="S9" i="1" s="1"/>
  <c r="T9" i="1" s="1"/>
  <c r="V9" i="1" s="1"/>
  <c r="P10" i="1"/>
  <c r="Q10" i="1" s="1"/>
  <c r="R10" i="1" s="1"/>
  <c r="S10" i="1" s="1"/>
  <c r="T10" i="1" s="1"/>
  <c r="V10" i="1" s="1"/>
  <c r="P11" i="1"/>
  <c r="Q11" i="1" s="1"/>
  <c r="R11" i="1" s="1"/>
  <c r="S11" i="1" s="1"/>
  <c r="T11" i="1" s="1"/>
  <c r="V11" i="1" s="1"/>
  <c r="P12" i="1"/>
  <c r="Q12" i="1" s="1"/>
  <c r="P13" i="1"/>
  <c r="Q13" i="1" s="1"/>
  <c r="R13" i="1" s="1"/>
  <c r="S13" i="1" s="1"/>
  <c r="T13" i="1" s="1"/>
  <c r="V13" i="1" s="1"/>
  <c r="P14" i="1"/>
  <c r="Q14" i="1"/>
  <c r="R14" i="1" s="1"/>
  <c r="S14" i="1" s="1"/>
  <c r="T14" i="1" s="1"/>
  <c r="V14" i="1" s="1"/>
  <c r="P15" i="1"/>
  <c r="Q15" i="1" s="1"/>
  <c r="R15" i="1" s="1"/>
  <c r="S15" i="1" s="1"/>
  <c r="T15" i="1" s="1"/>
  <c r="V15" i="1" s="1"/>
  <c r="P16" i="1"/>
  <c r="Q16" i="1" s="1"/>
  <c r="R16" i="1" s="1"/>
  <c r="S16" i="1" s="1"/>
  <c r="T16" i="1" s="1"/>
  <c r="V16" i="1" s="1"/>
  <c r="P17" i="1"/>
  <c r="Q17" i="1"/>
  <c r="R17" i="1" s="1"/>
  <c r="S17" i="1" s="1"/>
  <c r="T17" i="1" s="1"/>
  <c r="V17" i="1" s="1"/>
  <c r="P18" i="1"/>
  <c r="Q18" i="1" s="1"/>
  <c r="R18" i="1" s="1"/>
  <c r="S18" i="1" s="1"/>
  <c r="T18" i="1" s="1"/>
  <c r="V18" i="1" s="1"/>
  <c r="R12" i="1" l="1"/>
  <c r="S12" i="1" s="1"/>
  <c r="T12" i="1" s="1"/>
  <c r="V12" i="1" s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H2" i="1" l="1"/>
  <c r="J2" i="1"/>
  <c r="H3" i="1"/>
  <c r="J3" i="1"/>
  <c r="H4" i="1"/>
  <c r="J4" i="1"/>
  <c r="H5" i="1"/>
  <c r="J5" i="1"/>
  <c r="H6" i="1"/>
  <c r="J6" i="1"/>
  <c r="H7" i="1"/>
  <c r="J7" i="1"/>
  <c r="H8" i="1"/>
  <c r="J8" i="1"/>
  <c r="H9" i="1"/>
  <c r="J9" i="1"/>
  <c r="H10" i="1"/>
  <c r="J10" i="1"/>
  <c r="H11" i="1"/>
  <c r="J11" i="1"/>
  <c r="H12" i="1"/>
  <c r="J12" i="1"/>
  <c r="H13" i="1"/>
  <c r="J13" i="1"/>
  <c r="H14" i="1"/>
  <c r="J14" i="1"/>
  <c r="H15" i="1"/>
  <c r="J15" i="1"/>
  <c r="H16" i="1"/>
  <c r="J16" i="1"/>
  <c r="H17" i="1"/>
  <c r="J17" i="1"/>
  <c r="H18" i="1"/>
  <c r="J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<sst xmlns="http://schemas.openxmlformats.org/spreadsheetml/2006/main" count="64" uniqueCount="54">
  <si>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</si>
  <si>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</si>
  <si>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</si>
  <si>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</si>
  <si>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</si>
  <si>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</si>
  <si>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</si>
  <si>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</si>
  <si>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</si>
  <si>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</si>
  <si>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</si>
  <si>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</si>
  <si>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</si>
  <si>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</si>
  <si>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</si>
  <si>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</si>
  <si>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</si>
  <si>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Gut No. 237/1(p), 237/3 &amp; 237 (4), village charan, shirala, dngali</t>
  </si>
  <si>
    <t>Gut Nos</t>
  </si>
  <si>
    <t>Sale Deed No.</t>
  </si>
  <si>
    <t>255/2012</t>
  </si>
  <si>
    <t>area as per 7/12</t>
  </si>
  <si>
    <t>area as per Agreement to sale</t>
  </si>
  <si>
    <t>0.57.5</t>
  </si>
  <si>
    <t>237/1 (pt)</t>
  </si>
  <si>
    <t>237/4</t>
  </si>
  <si>
    <t>area as per sale deed (H-R)</t>
  </si>
  <si>
    <t>254/2012</t>
  </si>
  <si>
    <t>237/3</t>
  </si>
  <si>
    <t>0.76.3</t>
  </si>
  <si>
    <t>0.64.5</t>
  </si>
  <si>
    <t>New 7/12</t>
  </si>
  <si>
    <t>1.15.00</t>
  </si>
  <si>
    <t>0.63.15</t>
  </si>
  <si>
    <t>0.64.50</t>
  </si>
  <si>
    <t>N.A. Order - Sq. M.</t>
  </si>
  <si>
    <t>Plot No. 237/1 &amp; 237/3</t>
  </si>
  <si>
    <t>Plot No. 237/1 &amp; 237/4</t>
  </si>
  <si>
    <t>plot area as per N.A. Order</t>
  </si>
  <si>
    <t>Govt. Rate</t>
  </si>
  <si>
    <t>FMV</t>
  </si>
  <si>
    <t>1.22.0</t>
  </si>
  <si>
    <t>Industrial N.A. land</t>
  </si>
  <si>
    <t>Agricultural Land</t>
  </si>
  <si>
    <t>sqm</t>
  </si>
  <si>
    <t>hector</t>
  </si>
  <si>
    <t>A. land</t>
  </si>
  <si>
    <t>Total Plot</t>
  </si>
  <si>
    <t>In Hector</t>
  </si>
  <si>
    <t>RV</t>
  </si>
  <si>
    <t>DSV</t>
  </si>
  <si>
    <t>SVC\Kothrud Pune\L. B. Kunjir - GP Nos. 44 &amp; 45</t>
  </si>
  <si>
    <t>area in he</t>
  </si>
  <si>
    <t>rate in 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</si>
</sst>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(* #,##0.00_);_(* \(#,##0.00\);_(* &quot;-&quot;??_);_(@_)"/>
    <numFmt numFmtId="165" formatCode="0.0000000"/>
    <numFmt numFmtId="166" formatCode="0.0000000000000"/>
    <numFmt numFmtId="167" formatCode="0.00000000000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2" fontId="0" fillId="0" borderId="0" xfId="0" applyNumberFormat="1"/>
    <xf numFmtId="0" fontId="2" fillId="0" borderId="0" xfId="0" applyFont="1"/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top"/>
    </xf>
    <xf numFmtId="0" fontId="0" fillId="0" borderId="1" xfId="0" applyBorder="1"/>
    <xf numFmtId="0" fontId="0" fillId="2" borderId="1" xfId="0" applyFill="1" applyBorder="1"/>
    <xf numFmtId="0" fontId="2" fillId="0" borderId="1" xfId="0" applyFont="1" applyBorder="1"/>
    <xf numFmtId="43" fontId="2" fillId="0" borderId="1" xfId="1" applyFont="1" applyBorder="1"/>
    <xf numFmtId="43" fontId="0" fillId="2" borderId="1" xfId="1" applyFont="1" applyFill="1" applyBorder="1"/>
    <xf numFmtId="43" fontId="2" fillId="2" borderId="1" xfId="1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43" fontId="0" fillId="2" borderId="1" xfId="0" applyNumberFormat="1" applyFill="1" applyBorder="1"/>
    <xf numFmtId="43" fontId="0" fillId="0" borderId="0" xfId="1" applyFont="1"/>
    <xf numFmtId="43" fontId="2" fillId="0" borderId="0" xfId="1" applyFont="1"/>
    <xf numFmtId="43" fontId="3" fillId="0" borderId="0" xfId="1" applyFont="1"/>
    <xf numFmtId="0" fontId="4" fillId="0" borderId="0" xfId="0" applyFont="1"/>
    <xf numFmtId="43" fontId="0" fillId="2" borderId="1" xfId="0" applyNumberFormat="1" applyFill="1" applyBorder="1" applyAlignment="1">
      <alignment horizontal="center"/>
    </xf>
    <xf numFmtId="164" fontId="0" fillId="0" borderId="0" xfId="0" applyNumberFormat="1"/>
    <xf numFmtId="0" fontId="5" fillId="0" borderId="0" xfId="0" applyFont="1"/>
    <xf numFmtId="0" fontId="6" fillId="0" borderId="0" xfId="0" applyFont="1"/>
    <xf numFmtId="43" fontId="5" fillId="0" borderId="0" xfId="1" applyFont="1"/>
    <xf numFmtId="0" fontId="7" fillId="0" borderId="0" xfId="0" applyFont="1"/>
    <xf numFmtId="43" fontId="7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209550</xdr:colOff>
      <xdr:row>21</xdr:row>
      <xdr:rowOff>66675</xdr:rowOff>
    </xdr:from>
    <xdr:to>
      <xdr:col>22</xdr:col>
      <xdr:colOff>616189</xdr:colOff>
      <xdr:row>53</xdr:row>
      <xdr:rowOff>115223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C573DC-E7CC-4E5D-9CAD-1CE485121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86975" y="4257675"/>
          <a:ext cx="5210902" cy="6611273"/>
        </a:xfrm>
        <a:prstGeom prst="rect">
          <a:avLst/>
        </a:prstGeom>
      </xdr:spPr>
    </xdr:pic>
    <xdr:clientData/>
  </xdr:twoCellAnchor>
  <xdr:twoCellAnchor editAs="oneCell">
    <xdr:from>
      <xdr:col>24</xdr:col>
      <xdr:colOff>228600</xdr:colOff>
      <xdr:row>20</xdr:row>
      <xdr:rowOff>152400</xdr:rowOff>
    </xdr:from>
    <xdr:to>
      <xdr:col>31</xdr:col>
      <xdr:colOff>38813</xdr:colOff>
      <xdr:row>49</xdr:row>
      <xdr:rowOff>19868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7E8100-13CA-4339-9061-F31A9255C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0" y="4152900"/>
          <a:ext cx="5115639" cy="585869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44</xdr:row>
      <xdr:rowOff>48358</xdr:rowOff>
    </xdr:from>
    <xdr:to>
      <xdr:col>7</xdr:col>
      <xdr:colOff>304799</xdr:colOff>
      <xdr:row>78</xdr:row>
      <xdr:rowOff>68452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F64DF97-2D48-4551-BFC5-CC04568C7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9089781"/>
          <a:ext cx="5592639" cy="6497094"/>
        </a:xfrm>
        <a:prstGeom prst="rect">
          <a:avLst/>
        </a:prstGeom>
      </xdr:spPr>
    </xdr:pic>
    <xdr:clientData/>
  </xdr:twoCellAnchor>
  <xdr:twoCellAnchor editAs="oneCell">
    <xdr:from>
      <xdr:col>7</xdr:col>
      <xdr:colOff>457392</xdr:colOff>
      <xdr:row>44</xdr:row>
      <xdr:rowOff>13189</xdr:rowOff>
    </xdr:from>
    <xdr:to>
      <xdr:col>14</xdr:col>
      <xdr:colOff>461993</xdr:colOff>
      <xdr:row>73</xdr:row>
      <xdr:rowOff>147589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342599-A6FD-4DE5-8E24-2DD03B758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54757" y="9054612"/>
          <a:ext cx="6518236" cy="5658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429876</xdr:colOff>
      <xdr:row>45</xdr:row>
      <xdr:rowOff>172670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1082C2-44A5-4CD3-AE8C-0BA723A44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8745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34</xdr:row>
      <xdr:rowOff>115220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A67D8C-0BF3-45B2-932B-D0D79ED6C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65922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45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D77147-B876-4921-90B8-8E498933F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BD07C5-4EE7-403D-99B6-7E6D4DFB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62"/>
  <sheetViews>
    <sheetView tabSelected="1" topLeftCell="I1" zoomScale="130" zoomScaleNormal="130" workbookViewId="0">
      <selection activeCell="V11" sqref="V11"/>
    </sheetView>
  </sheetViews>
  <sheetFormatPr defaultRowHeight="15" x14ac:dyDescent="0.25"/>
  <cols>
    <col min="3" max="3" width="11.140625" bestFit="1" customWidth="1"/>
    <col min="4" max="4" width="12.5703125" bestFit="1" customWidth="1"/>
    <col min="5" max="7" width="12.5703125" customWidth="1"/>
    <col min="8" max="8" width="18.85546875" customWidth="1"/>
    <col min="9" max="9" width="18" customWidth="1"/>
    <col min="10" max="10" width="15.42578125" customWidth="1"/>
    <col min="11" max="11" width="11" bestFit="1" customWidth="1"/>
    <col min="13" max="13" width="10.85546875" customWidth="1"/>
    <col min="14" max="14" width="14.42578125" customWidth="1"/>
    <col min="16" max="16" width="11.7109375" customWidth="1"/>
    <col min="17" max="17" width="13.42578125" bestFit="1" customWidth="1"/>
    <col min="18" max="19" width="11.28515625" customWidth="1"/>
    <col min="20" max="20" width="11.7109375" customWidth="1"/>
    <col min="21" max="21" width="15" customWidth="1"/>
    <col min="23" max="23" width="18.42578125" customWidth="1"/>
    <col min="24" max="24" width="13.140625" bestFit="1" customWidth="1"/>
    <col min="28" max="28" width="20.85546875" bestFit="1" customWidth="1"/>
    <col min="29" max="29" width="12.5703125" bestFit="1" customWidth="1"/>
    <col min="30" max="30" width="9.5703125" bestFit="1" customWidth="1"/>
    <col min="32" max="32" width="19.85546875" bestFit="1" customWidth="1"/>
  </cols>
  <sheetData>
    <row r="1" spans="1:32" s="1" customFormat="1" ht="30" x14ac:dyDescent="0.25">
      <c r="A1" s="1" t="s">
        <v>0</v>
      </c>
      <c r="B1" s="1" t="str">
        <f>N1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H1" s="1" t="s">
        <v>10</v>
      </c>
      <c r="J1" s="1" t="s">
        <v>8</v>
      </c>
      <c r="K1" s="1" t="s">
        <v>9</v>
      </c>
      <c r="M1" s="1" t="s">
        <v>2</v>
      </c>
      <c r="N1" s="1" t="s">
        <v>16</v>
      </c>
      <c r="O1" s="1" t="s">
        <v>14</v>
      </c>
      <c r="P1" s="1" t="s">
        <v>3</v>
      </c>
      <c r="Q1" s="1" t="s">
        <v>4</v>
      </c>
      <c r="R1" s="1" t="s">
        <v>15</v>
      </c>
      <c r="S1" s="1" t="s">
        <v>5</v>
      </c>
      <c r="T1" s="1" t="s">
        <v>6</v>
      </c>
      <c r="U1" s="1" t="s">
        <v>1</v>
      </c>
      <c r="V1" s="1" t="s">
        <v>52</v>
      </c>
      <c r="W1" s="1" t="s">
        <v>53</v>
      </c>
      <c r="X1" s="1" t="s">
        <v>8</v>
      </c>
      <c r="Y1" s="1" t="s">
        <v>9</v>
      </c>
    </row>
    <row r="2" spans="1:32" x14ac:dyDescent="0.25">
      <c r="A2">
        <f t="shared" ref="A2:A18" si="0">M2</f>
        <v>0</v>
      </c>
      <c r="B2" s="1">
        <f t="shared" ref="B2:B18" si="1">N2</f>
        <v>0</v>
      </c>
      <c r="C2" s="2">
        <f t="shared" ref="C2:C18" si="2">T2</f>
        <v>141599.94942049819</v>
      </c>
      <c r="D2">
        <f t="shared" ref="D2:D18" si="3">U2</f>
        <v>5500000</v>
      </c>
      <c r="E2">
        <f t="shared" ref="E2:E18" si="4">V2</f>
        <v>0</v>
      </c>
      <c r="F2">
        <f t="shared" ref="F2:F18" si="5">ROUND((E2/10.764),0)</f>
        <v>0</v>
      </c>
      <c r="H2">
        <f t="shared" ref="H2:H18" si="6">W2</f>
        <v>388418.07909604517</v>
      </c>
      <c r="J2">
        <f t="shared" ref="J2:J18" si="7">X2</f>
        <v>0</v>
      </c>
      <c r="K2">
        <f t="shared" ref="K2:K18" si="8">Y2</f>
        <v>0</v>
      </c>
      <c r="O2" s="6">
        <v>14.16</v>
      </c>
      <c r="P2" s="6">
        <f t="shared" ref="P2:P5" si="9">O2*2.47107605477881</f>
        <v>34.990436935667951</v>
      </c>
      <c r="Q2" s="6">
        <f t="shared" ref="Q2:Q5" si="10">P2*40.0001976870614</f>
        <v>1399.624394583373</v>
      </c>
      <c r="R2" s="6">
        <f t="shared" ref="R2:R5" si="11">Q2*121.0167464</f>
        <v>169377.9904145496</v>
      </c>
      <c r="S2" s="6">
        <f t="shared" ref="S2:S5" si="12">R2*8.99870078651798</f>
        <v>1524181.8555622424</v>
      </c>
      <c r="T2" s="2">
        <f t="shared" ref="T2:T5" si="13">S2/10.764</f>
        <v>141599.94942049819</v>
      </c>
      <c r="U2">
        <v>5500000</v>
      </c>
      <c r="W2" s="19">
        <f>U2/O2</f>
        <v>388418.07909604517</v>
      </c>
    </row>
    <row r="3" spans="1:32" x14ac:dyDescent="0.25">
      <c r="A3">
        <f t="shared" si="0"/>
        <v>0</v>
      </c>
      <c r="B3" s="1">
        <f t="shared" si="1"/>
        <v>0</v>
      </c>
      <c r="C3" s="2">
        <f t="shared" si="2"/>
        <v>120999.95677881553</v>
      </c>
      <c r="D3">
        <f t="shared" si="3"/>
        <v>100000000</v>
      </c>
      <c r="E3">
        <f t="shared" si="4"/>
        <v>0</v>
      </c>
      <c r="F3">
        <f t="shared" si="5"/>
        <v>0</v>
      </c>
      <c r="H3">
        <f t="shared" si="6"/>
        <v>8264462.8099173559</v>
      </c>
      <c r="J3">
        <f t="shared" si="7"/>
        <v>0</v>
      </c>
      <c r="K3">
        <f t="shared" si="8"/>
        <v>0</v>
      </c>
      <c r="O3" s="6">
        <v>12.1</v>
      </c>
      <c r="P3" s="6">
        <f t="shared" si="9"/>
        <v>29.900020262823599</v>
      </c>
      <c r="Q3" s="6">
        <f t="shared" si="10"/>
        <v>1196.0067213600855</v>
      </c>
      <c r="R3" s="6">
        <f t="shared" si="11"/>
        <v>144736.84209152893</v>
      </c>
      <c r="S3" s="6">
        <f t="shared" si="12"/>
        <v>1302443.5347671702</v>
      </c>
      <c r="T3" s="2">
        <f t="shared" si="13"/>
        <v>120999.95677881553</v>
      </c>
      <c r="U3">
        <v>100000000</v>
      </c>
      <c r="W3" s="19">
        <f>U3/O3</f>
        <v>8264462.8099173559</v>
      </c>
    </row>
    <row r="4" spans="1:32" x14ac:dyDescent="0.25">
      <c r="A4">
        <f t="shared" si="0"/>
        <v>0</v>
      </c>
      <c r="B4" s="1">
        <f t="shared" si="1"/>
        <v>0</v>
      </c>
      <c r="C4" s="2">
        <f t="shared" si="2"/>
        <v>91960</v>
      </c>
      <c r="D4">
        <f t="shared" si="3"/>
        <v>15268500</v>
      </c>
      <c r="E4">
        <f t="shared" si="4"/>
        <v>9.1959999999999997</v>
      </c>
      <c r="F4">
        <f t="shared" si="5"/>
        <v>1</v>
      </c>
      <c r="H4">
        <f t="shared" si="6"/>
        <v>1660341.4528055678</v>
      </c>
      <c r="J4">
        <f t="shared" si="7"/>
        <v>0</v>
      </c>
      <c r="K4">
        <f t="shared" si="8"/>
        <v>0</v>
      </c>
      <c r="O4" s="6">
        <v>0</v>
      </c>
      <c r="P4" s="6">
        <f t="shared" si="9"/>
        <v>0</v>
      </c>
      <c r="Q4" s="6">
        <f t="shared" si="10"/>
        <v>0</v>
      </c>
      <c r="R4" s="6">
        <f t="shared" si="11"/>
        <v>0</v>
      </c>
      <c r="S4" s="6">
        <f t="shared" si="12"/>
        <v>0</v>
      </c>
      <c r="T4" s="2">
        <v>91960</v>
      </c>
      <c r="U4">
        <v>15268500</v>
      </c>
      <c r="V4">
        <f>T4/10000</f>
        <v>9.1959999999999997</v>
      </c>
      <c r="W4" s="19">
        <f>U4/V4</f>
        <v>1660341.4528055678</v>
      </c>
    </row>
    <row r="5" spans="1:32" x14ac:dyDescent="0.25">
      <c r="A5">
        <f t="shared" si="0"/>
        <v>0</v>
      </c>
      <c r="B5" s="1">
        <f t="shared" si="1"/>
        <v>0</v>
      </c>
      <c r="C5" s="2">
        <f t="shared" si="2"/>
        <v>131.92121887774061</v>
      </c>
      <c r="D5">
        <f t="shared" si="3"/>
        <v>1751000</v>
      </c>
      <c r="E5">
        <f t="shared" si="4"/>
        <v>0.01</v>
      </c>
      <c r="F5">
        <f t="shared" si="5"/>
        <v>0</v>
      </c>
      <c r="H5">
        <f t="shared" si="6"/>
        <v>175100000</v>
      </c>
      <c r="J5">
        <f t="shared" si="7"/>
        <v>0</v>
      </c>
      <c r="K5">
        <f t="shared" si="8"/>
        <v>0</v>
      </c>
      <c r="O5" s="6">
        <v>0</v>
      </c>
      <c r="P5" s="6">
        <f t="shared" si="9"/>
        <v>0</v>
      </c>
      <c r="Q5" s="6">
        <f t="shared" si="10"/>
        <v>0</v>
      </c>
      <c r="R5" s="6">
        <f t="shared" si="11"/>
        <v>0</v>
      </c>
      <c r="S5" s="6">
        <v>1420</v>
      </c>
      <c r="T5" s="2">
        <f t="shared" si="13"/>
        <v>131.92121887774061</v>
      </c>
      <c r="U5">
        <v>1751000</v>
      </c>
      <c r="V5">
        <v>0.01</v>
      </c>
      <c r="W5" s="19">
        <f>U5/V5</f>
        <v>175100000</v>
      </c>
      <c r="AD5" s="3"/>
    </row>
    <row r="6" spans="1:32" x14ac:dyDescent="0.25">
      <c r="A6">
        <f t="shared" si="0"/>
        <v>0</v>
      </c>
      <c r="B6" s="1">
        <f t="shared" si="1"/>
        <v>0</v>
      </c>
      <c r="C6" s="2">
        <f t="shared" si="2"/>
        <v>0</v>
      </c>
      <c r="D6">
        <f t="shared" si="3"/>
        <v>0</v>
      </c>
      <c r="E6" t="e">
        <f t="shared" si="4"/>
        <v>#DIV/0!</v>
      </c>
      <c r="F6" t="e">
        <f t="shared" si="5"/>
        <v>#DIV/0!</v>
      </c>
      <c r="H6" t="e">
        <f t="shared" si="6"/>
        <v>#DIV/0!</v>
      </c>
      <c r="J6">
        <f t="shared" si="7"/>
        <v>0</v>
      </c>
      <c r="K6">
        <f t="shared" si="8"/>
        <v>0</v>
      </c>
      <c r="O6" s="6">
        <v>0</v>
      </c>
      <c r="P6" s="6">
        <f t="shared" ref="P6:P18" si="14">O6*2.47107605477881</f>
        <v>0</v>
      </c>
      <c r="Q6" s="6">
        <f t="shared" ref="Q6:Q18" si="15">P6*40.0001976870614</f>
        <v>0</v>
      </c>
      <c r="R6" s="6">
        <f t="shared" ref="R6:R18" si="16">Q6*121.0167464</f>
        <v>0</v>
      </c>
      <c r="S6" s="6">
        <f t="shared" ref="S6:S18" si="17">R6*8.99870078651798</f>
        <v>0</v>
      </c>
      <c r="T6" s="2">
        <f t="shared" ref="T6:T18" si="18">S6/10.764</f>
        <v>0</v>
      </c>
      <c r="U6">
        <v>0</v>
      </c>
      <c r="V6" t="e">
        <f t="shared" ref="V6:V18" si="19">ROUND((U6/T6),0)</f>
        <v>#DIV/0!</v>
      </c>
      <c r="W6" s="19" t="e">
        <f t="shared" ref="W3:W14" si="20">U6/O6</f>
        <v>#DIV/0!</v>
      </c>
    </row>
    <row r="7" spans="1:32" x14ac:dyDescent="0.25">
      <c r="A7">
        <f t="shared" si="0"/>
        <v>0</v>
      </c>
      <c r="B7" s="1">
        <f t="shared" si="1"/>
        <v>0</v>
      </c>
      <c r="C7" s="2">
        <f t="shared" si="2"/>
        <v>0</v>
      </c>
      <c r="D7">
        <f t="shared" si="3"/>
        <v>0</v>
      </c>
      <c r="E7" t="e">
        <f t="shared" si="4"/>
        <v>#DIV/0!</v>
      </c>
      <c r="F7" t="e">
        <f t="shared" si="5"/>
        <v>#DIV/0!</v>
      </c>
      <c r="H7" t="e">
        <f t="shared" si="6"/>
        <v>#DIV/0!</v>
      </c>
      <c r="J7">
        <f t="shared" si="7"/>
        <v>0</v>
      </c>
      <c r="K7">
        <f t="shared" si="8"/>
        <v>0</v>
      </c>
      <c r="O7" s="6">
        <v>0</v>
      </c>
      <c r="P7" s="6">
        <f t="shared" si="14"/>
        <v>0</v>
      </c>
      <c r="Q7" s="6">
        <f t="shared" si="15"/>
        <v>0</v>
      </c>
      <c r="R7" s="6">
        <f t="shared" si="16"/>
        <v>0</v>
      </c>
      <c r="S7" s="6">
        <f t="shared" si="17"/>
        <v>0</v>
      </c>
      <c r="T7" s="2">
        <f t="shared" si="18"/>
        <v>0</v>
      </c>
      <c r="U7">
        <v>0</v>
      </c>
      <c r="V7" t="e">
        <f t="shared" si="19"/>
        <v>#DIV/0!</v>
      </c>
      <c r="W7" s="19" t="e">
        <f t="shared" si="20"/>
        <v>#DIV/0!</v>
      </c>
      <c r="AC7" s="3"/>
    </row>
    <row r="8" spans="1:32" x14ac:dyDescent="0.25">
      <c r="A8">
        <f t="shared" si="0"/>
        <v>0</v>
      </c>
      <c r="B8" s="1">
        <f t="shared" si="1"/>
        <v>0</v>
      </c>
      <c r="C8" s="2">
        <f t="shared" si="2"/>
        <v>0</v>
      </c>
      <c r="D8">
        <f t="shared" si="3"/>
        <v>0</v>
      </c>
      <c r="E8" t="e">
        <f t="shared" si="4"/>
        <v>#DIV/0!</v>
      </c>
      <c r="F8" t="e">
        <f t="shared" si="5"/>
        <v>#DIV/0!</v>
      </c>
      <c r="H8" t="e">
        <f t="shared" si="6"/>
        <v>#DIV/0!</v>
      </c>
      <c r="J8">
        <f t="shared" si="7"/>
        <v>0</v>
      </c>
      <c r="K8">
        <f t="shared" si="8"/>
        <v>0</v>
      </c>
      <c r="O8" s="6">
        <v>0</v>
      </c>
      <c r="P8" s="6">
        <f t="shared" si="14"/>
        <v>0</v>
      </c>
      <c r="Q8" s="6">
        <f t="shared" si="15"/>
        <v>0</v>
      </c>
      <c r="R8" s="6">
        <f t="shared" si="16"/>
        <v>0</v>
      </c>
      <c r="S8" s="6">
        <f t="shared" si="17"/>
        <v>0</v>
      </c>
      <c r="T8" s="2">
        <f t="shared" si="18"/>
        <v>0</v>
      </c>
      <c r="U8">
        <v>0</v>
      </c>
      <c r="V8" t="e">
        <f t="shared" si="19"/>
        <v>#DIV/0!</v>
      </c>
      <c r="W8" s="19" t="e">
        <f t="shared" si="20"/>
        <v>#DIV/0!</v>
      </c>
      <c r="AB8" s="5"/>
    </row>
    <row r="9" spans="1:32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H9" t="e">
        <f t="shared" si="6"/>
        <v>#DIV/0!</v>
      </c>
      <c r="J9">
        <f t="shared" si="7"/>
        <v>0</v>
      </c>
      <c r="K9">
        <f t="shared" si="8"/>
        <v>0</v>
      </c>
      <c r="O9" s="6">
        <v>0</v>
      </c>
      <c r="P9" s="6">
        <f t="shared" si="14"/>
        <v>0</v>
      </c>
      <c r="Q9" s="6">
        <f t="shared" si="15"/>
        <v>0</v>
      </c>
      <c r="R9" s="6">
        <f t="shared" si="16"/>
        <v>0</v>
      </c>
      <c r="S9" s="6">
        <f t="shared" si="17"/>
        <v>0</v>
      </c>
      <c r="T9" s="2">
        <f t="shared" si="18"/>
        <v>0</v>
      </c>
      <c r="U9">
        <v>0</v>
      </c>
      <c r="V9" t="e">
        <f t="shared" si="19"/>
        <v>#DIV/0!</v>
      </c>
      <c r="W9" s="19" t="e">
        <f t="shared" si="20"/>
        <v>#DIV/0!</v>
      </c>
    </row>
    <row r="10" spans="1:32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H10" t="e">
        <f t="shared" si="6"/>
        <v>#DIV/0!</v>
      </c>
      <c r="J10">
        <f t="shared" si="7"/>
        <v>0</v>
      </c>
      <c r="K10">
        <f t="shared" si="8"/>
        <v>0</v>
      </c>
      <c r="O10" s="6">
        <v>0</v>
      </c>
      <c r="P10" s="6">
        <f t="shared" si="14"/>
        <v>0</v>
      </c>
      <c r="Q10" s="6">
        <f t="shared" si="15"/>
        <v>0</v>
      </c>
      <c r="R10" s="6">
        <f t="shared" si="16"/>
        <v>0</v>
      </c>
      <c r="S10" s="6">
        <f t="shared" si="17"/>
        <v>0</v>
      </c>
      <c r="T10" s="2">
        <f t="shared" si="18"/>
        <v>0</v>
      </c>
      <c r="U10">
        <v>0</v>
      </c>
      <c r="V10" t="e">
        <f t="shared" si="19"/>
        <v>#DIV/0!</v>
      </c>
      <c r="W10" s="19" t="e">
        <f t="shared" si="20"/>
        <v>#DIV/0!</v>
      </c>
    </row>
    <row r="11" spans="1:32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H11" t="e">
        <f t="shared" si="6"/>
        <v>#DIV/0!</v>
      </c>
      <c r="J11">
        <f t="shared" si="7"/>
        <v>0</v>
      </c>
      <c r="K11">
        <f t="shared" si="8"/>
        <v>0</v>
      </c>
      <c r="O11" s="6">
        <v>0</v>
      </c>
      <c r="P11" s="6">
        <f t="shared" si="14"/>
        <v>0</v>
      </c>
      <c r="Q11" s="6">
        <f t="shared" si="15"/>
        <v>0</v>
      </c>
      <c r="R11" s="6">
        <f t="shared" si="16"/>
        <v>0</v>
      </c>
      <c r="S11" s="6">
        <f t="shared" si="17"/>
        <v>0</v>
      </c>
      <c r="T11" s="2">
        <f t="shared" si="18"/>
        <v>0</v>
      </c>
      <c r="U11">
        <v>0</v>
      </c>
      <c r="V11" t="e">
        <f t="shared" si="19"/>
        <v>#DIV/0!</v>
      </c>
      <c r="W11" s="19" t="e">
        <f t="shared" si="20"/>
        <v>#DIV/0!</v>
      </c>
      <c r="AB11" s="4"/>
      <c r="AF11" s="4"/>
    </row>
    <row r="12" spans="1:32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H12" t="e">
        <f t="shared" si="6"/>
        <v>#DIV/0!</v>
      </c>
      <c r="J12">
        <f t="shared" si="7"/>
        <v>0</v>
      </c>
      <c r="K12">
        <f t="shared" si="8"/>
        <v>0</v>
      </c>
      <c r="O12" s="6">
        <v>0</v>
      </c>
      <c r="P12" s="6">
        <f t="shared" si="14"/>
        <v>0</v>
      </c>
      <c r="Q12" s="6">
        <f t="shared" si="15"/>
        <v>0</v>
      </c>
      <c r="R12" s="6">
        <f t="shared" si="16"/>
        <v>0</v>
      </c>
      <c r="S12" s="6">
        <f t="shared" si="17"/>
        <v>0</v>
      </c>
      <c r="T12" s="2">
        <f t="shared" si="18"/>
        <v>0</v>
      </c>
      <c r="U12">
        <v>0</v>
      </c>
      <c r="V12" t="e">
        <f t="shared" si="19"/>
        <v>#DIV/0!</v>
      </c>
      <c r="W12" s="19" t="e">
        <f t="shared" si="20"/>
        <v>#DIV/0!</v>
      </c>
    </row>
    <row r="13" spans="1:32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H13" t="e">
        <f t="shared" si="6"/>
        <v>#DIV/0!</v>
      </c>
      <c r="J13">
        <f t="shared" si="7"/>
        <v>0</v>
      </c>
      <c r="K13">
        <f t="shared" si="8"/>
        <v>0</v>
      </c>
      <c r="O13" s="6">
        <v>0</v>
      </c>
      <c r="P13" s="6">
        <f t="shared" si="14"/>
        <v>0</v>
      </c>
      <c r="Q13" s="6">
        <f t="shared" si="15"/>
        <v>0</v>
      </c>
      <c r="R13" s="6">
        <f t="shared" si="16"/>
        <v>0</v>
      </c>
      <c r="S13" s="6">
        <f t="shared" si="17"/>
        <v>0</v>
      </c>
      <c r="T13" s="2">
        <f t="shared" si="18"/>
        <v>0</v>
      </c>
      <c r="U13">
        <v>0</v>
      </c>
      <c r="V13" t="e">
        <f t="shared" si="19"/>
        <v>#DIV/0!</v>
      </c>
      <c r="W13" s="19" t="e">
        <f t="shared" si="20"/>
        <v>#DIV/0!</v>
      </c>
    </row>
    <row r="14" spans="1:32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H14" t="e">
        <f t="shared" si="6"/>
        <v>#DIV/0!</v>
      </c>
      <c r="J14">
        <f t="shared" si="7"/>
        <v>0</v>
      </c>
      <c r="K14">
        <f t="shared" si="8"/>
        <v>0</v>
      </c>
      <c r="O14" s="6">
        <v>0</v>
      </c>
      <c r="P14" s="6">
        <f t="shared" si="14"/>
        <v>0</v>
      </c>
      <c r="Q14" s="6">
        <f t="shared" si="15"/>
        <v>0</v>
      </c>
      <c r="R14" s="6">
        <f t="shared" si="16"/>
        <v>0</v>
      </c>
      <c r="S14" s="6">
        <f t="shared" si="17"/>
        <v>0</v>
      </c>
      <c r="T14" s="2">
        <f t="shared" si="18"/>
        <v>0</v>
      </c>
      <c r="U14">
        <v>0</v>
      </c>
      <c r="V14" t="e">
        <f t="shared" si="19"/>
        <v>#DIV/0!</v>
      </c>
      <c r="W14" s="19" t="e">
        <f t="shared" si="20"/>
        <v>#DIV/0!</v>
      </c>
    </row>
    <row r="15" spans="1:32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H15" t="e">
        <f t="shared" si="6"/>
        <v>#DIV/0!</v>
      </c>
      <c r="J15">
        <f t="shared" si="7"/>
        <v>0</v>
      </c>
      <c r="K15">
        <f t="shared" si="8"/>
        <v>0</v>
      </c>
      <c r="O15" s="6">
        <v>0</v>
      </c>
      <c r="P15" s="6">
        <f t="shared" si="14"/>
        <v>0</v>
      </c>
      <c r="Q15" s="6">
        <f t="shared" si="15"/>
        <v>0</v>
      </c>
      <c r="R15" s="6">
        <f t="shared" si="16"/>
        <v>0</v>
      </c>
      <c r="S15" s="6">
        <f t="shared" si="17"/>
        <v>0</v>
      </c>
      <c r="T15" s="2">
        <f t="shared" si="18"/>
        <v>0</v>
      </c>
      <c r="U15">
        <v>0</v>
      </c>
      <c r="V15" t="e">
        <f t="shared" si="19"/>
        <v>#DIV/0!</v>
      </c>
      <c r="W15" t="e">
        <f t="shared" ref="W3:W16" si="21">U15/O15</f>
        <v>#DIV/0!</v>
      </c>
    </row>
    <row r="16" spans="1:32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H16" t="e">
        <f t="shared" si="6"/>
        <v>#DIV/0!</v>
      </c>
      <c r="J16">
        <f t="shared" si="7"/>
        <v>0</v>
      </c>
      <c r="K16">
        <f t="shared" si="8"/>
        <v>0</v>
      </c>
      <c r="O16" s="6">
        <v>0</v>
      </c>
      <c r="P16" s="6">
        <f t="shared" si="14"/>
        <v>0</v>
      </c>
      <c r="Q16" s="6">
        <f t="shared" si="15"/>
        <v>0</v>
      </c>
      <c r="R16" s="6">
        <f t="shared" si="16"/>
        <v>0</v>
      </c>
      <c r="S16" s="6">
        <f t="shared" si="17"/>
        <v>0</v>
      </c>
      <c r="T16" s="2">
        <f t="shared" si="18"/>
        <v>0</v>
      </c>
      <c r="U16">
        <v>0</v>
      </c>
      <c r="V16" t="e">
        <f t="shared" si="19"/>
        <v>#DIV/0!</v>
      </c>
      <c r="W16" t="e">
        <f t="shared" si="21"/>
        <v>#DIV/0!</v>
      </c>
    </row>
    <row r="17" spans="1:32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H17">
        <f t="shared" si="6"/>
        <v>0</v>
      </c>
      <c r="J17">
        <f t="shared" si="7"/>
        <v>0</v>
      </c>
      <c r="K17">
        <f t="shared" si="8"/>
        <v>0</v>
      </c>
      <c r="O17" s="6">
        <v>0</v>
      </c>
      <c r="P17" s="6">
        <f t="shared" si="14"/>
        <v>0</v>
      </c>
      <c r="Q17" s="6">
        <f t="shared" si="15"/>
        <v>0</v>
      </c>
      <c r="R17" s="6">
        <f t="shared" si="16"/>
        <v>0</v>
      </c>
      <c r="S17" s="6">
        <f t="shared" si="17"/>
        <v>0</v>
      </c>
      <c r="T17" s="2">
        <f t="shared" si="18"/>
        <v>0</v>
      </c>
      <c r="U17">
        <v>0</v>
      </c>
      <c r="V17" t="e">
        <f t="shared" si="19"/>
        <v>#DIV/0!</v>
      </c>
    </row>
    <row r="18" spans="1:32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H18">
        <f t="shared" si="6"/>
        <v>0</v>
      </c>
      <c r="J18">
        <f t="shared" si="7"/>
        <v>0</v>
      </c>
      <c r="K18">
        <f t="shared" si="8"/>
        <v>0</v>
      </c>
      <c r="O18" s="6">
        <v>0</v>
      </c>
      <c r="P18" s="6">
        <f t="shared" si="14"/>
        <v>0</v>
      </c>
      <c r="Q18" s="6">
        <f t="shared" si="15"/>
        <v>0</v>
      </c>
      <c r="R18" s="6">
        <f t="shared" si="16"/>
        <v>0</v>
      </c>
      <c r="S18" s="6">
        <f t="shared" si="17"/>
        <v>0</v>
      </c>
      <c r="T18" s="2">
        <f t="shared" si="18"/>
        <v>0</v>
      </c>
      <c r="U18">
        <v>0</v>
      </c>
      <c r="V18" t="e">
        <f t="shared" si="19"/>
        <v>#DIV/0!</v>
      </c>
    </row>
    <row r="19" spans="1:32" x14ac:dyDescent="0.25">
      <c r="AC19" s="3"/>
    </row>
    <row r="20" spans="1:32" x14ac:dyDescent="0.25">
      <c r="AF20" s="5"/>
    </row>
    <row r="21" spans="1:32" x14ac:dyDescent="0.25">
      <c r="K21" s="7" t="s">
        <v>17</v>
      </c>
    </row>
    <row r="22" spans="1:32" ht="45" x14ac:dyDescent="0.25">
      <c r="D22" s="11"/>
      <c r="E22" s="11"/>
      <c r="F22" s="16" t="s">
        <v>38</v>
      </c>
      <c r="G22" s="17" t="s">
        <v>39</v>
      </c>
      <c r="H22" s="17" t="s">
        <v>40</v>
      </c>
      <c r="I22" s="17"/>
      <c r="J22" s="8" t="s">
        <v>19</v>
      </c>
      <c r="K22" s="9" t="s">
        <v>18</v>
      </c>
      <c r="L22" s="8" t="s">
        <v>21</v>
      </c>
      <c r="M22" s="8" t="s">
        <v>22</v>
      </c>
      <c r="N22" s="8" t="s">
        <v>26</v>
      </c>
      <c r="O22" s="8" t="s">
        <v>31</v>
      </c>
      <c r="P22" s="8" t="s">
        <v>35</v>
      </c>
    </row>
    <row r="23" spans="1:32" x14ac:dyDescent="0.25">
      <c r="D23" s="11" t="s">
        <v>36</v>
      </c>
      <c r="E23" s="11"/>
      <c r="F23" s="14">
        <v>12200</v>
      </c>
      <c r="G23" s="14">
        <v>1080</v>
      </c>
      <c r="H23" s="15">
        <f>G23*F23</f>
        <v>13176000</v>
      </c>
      <c r="I23" s="15"/>
      <c r="J23" s="10" t="s">
        <v>20</v>
      </c>
      <c r="K23" s="10" t="s">
        <v>24</v>
      </c>
      <c r="L23" s="10">
        <v>3.46</v>
      </c>
      <c r="M23" s="11">
        <v>1.1499999999999999</v>
      </c>
      <c r="N23" s="10" t="s">
        <v>23</v>
      </c>
      <c r="O23" s="10" t="s">
        <v>32</v>
      </c>
      <c r="P23" s="10"/>
    </row>
    <row r="24" spans="1:32" x14ac:dyDescent="0.25">
      <c r="D24" s="11" t="s">
        <v>37</v>
      </c>
      <c r="E24" s="11"/>
      <c r="F24" s="14">
        <f>F23</f>
        <v>12200</v>
      </c>
      <c r="G24" s="14">
        <v>1080</v>
      </c>
      <c r="H24" s="15">
        <f>G24*F24</f>
        <v>13176000</v>
      </c>
      <c r="I24" s="15"/>
      <c r="J24" s="10"/>
      <c r="K24" s="10" t="s">
        <v>25</v>
      </c>
      <c r="L24" s="10">
        <v>2.2799999999999998</v>
      </c>
      <c r="M24" s="10">
        <v>0.76</v>
      </c>
      <c r="N24" s="10" t="s">
        <v>30</v>
      </c>
      <c r="O24" s="10" t="s">
        <v>33</v>
      </c>
      <c r="P24" s="10"/>
    </row>
    <row r="25" spans="1:32" x14ac:dyDescent="0.25">
      <c r="E25" s="11"/>
      <c r="F25" s="14">
        <f>F24+F23</f>
        <v>24400</v>
      </c>
      <c r="G25" s="14"/>
      <c r="H25" s="14"/>
      <c r="I25" s="14"/>
      <c r="J25" s="10"/>
      <c r="K25" s="10"/>
      <c r="L25" s="10"/>
      <c r="M25" s="10"/>
      <c r="N25" s="12" t="s">
        <v>41</v>
      </c>
      <c r="O25" s="10"/>
      <c r="P25" s="13">
        <v>12200</v>
      </c>
    </row>
    <row r="26" spans="1:32" x14ac:dyDescent="0.25">
      <c r="D26" s="11"/>
      <c r="E26" s="11"/>
      <c r="F26" s="18">
        <f>F25/10000</f>
        <v>2.44</v>
      </c>
      <c r="G26" s="11"/>
      <c r="H26" s="23">
        <f>SUM(H23:H25)</f>
        <v>26352000</v>
      </c>
      <c r="I26" s="11"/>
      <c r="J26" s="10"/>
      <c r="K26" s="10"/>
      <c r="L26" s="10"/>
      <c r="M26" s="10"/>
      <c r="N26" s="10"/>
      <c r="O26" s="10"/>
      <c r="P26" s="10"/>
    </row>
    <row r="27" spans="1:32" x14ac:dyDescent="0.25">
      <c r="J27" s="10"/>
      <c r="K27" s="10"/>
      <c r="L27" s="10"/>
      <c r="M27" s="10"/>
      <c r="N27" s="10"/>
      <c r="O27" s="10"/>
      <c r="P27" s="10"/>
    </row>
    <row r="28" spans="1:32" x14ac:dyDescent="0.25">
      <c r="B28" t="s">
        <v>43</v>
      </c>
      <c r="F28" s="22" t="s">
        <v>46</v>
      </c>
      <c r="J28" s="10"/>
      <c r="K28" s="10"/>
      <c r="L28" s="10"/>
      <c r="M28" s="10"/>
      <c r="N28" s="10"/>
      <c r="O28" s="10"/>
      <c r="P28" s="10"/>
    </row>
    <row r="29" spans="1:32" ht="17.25" x14ac:dyDescent="0.4">
      <c r="A29" t="s">
        <v>44</v>
      </c>
      <c r="B29">
        <v>24400</v>
      </c>
      <c r="F29" s="21">
        <v>12200</v>
      </c>
      <c r="G29" s="19"/>
      <c r="H29" s="19"/>
      <c r="J29" s="10" t="s">
        <v>27</v>
      </c>
      <c r="K29" s="10" t="s">
        <v>24</v>
      </c>
      <c r="L29" s="10">
        <v>3.46</v>
      </c>
      <c r="M29" s="10">
        <v>1.1499999999999999</v>
      </c>
      <c r="N29" s="10" t="s">
        <v>23</v>
      </c>
      <c r="O29" s="10" t="s">
        <v>32</v>
      </c>
      <c r="P29" s="10"/>
    </row>
    <row r="30" spans="1:32" x14ac:dyDescent="0.25">
      <c r="A30" t="s">
        <v>45</v>
      </c>
      <c r="B30">
        <f>B29/10000</f>
        <v>2.44</v>
      </c>
      <c r="F30" s="19">
        <v>500</v>
      </c>
      <c r="G30" s="19">
        <f>511000/10000</f>
        <v>51.1</v>
      </c>
      <c r="H30" s="19">
        <f>G30*F30</f>
        <v>25550</v>
      </c>
      <c r="J30" s="10"/>
      <c r="K30" s="10" t="s">
        <v>28</v>
      </c>
      <c r="L30" s="10">
        <v>2.29</v>
      </c>
      <c r="M30" s="10" t="s">
        <v>29</v>
      </c>
      <c r="N30" s="10" t="s">
        <v>30</v>
      </c>
      <c r="O30" s="10" t="s">
        <v>34</v>
      </c>
      <c r="P30" s="10"/>
    </row>
    <row r="31" spans="1:32" x14ac:dyDescent="0.25">
      <c r="A31" t="s">
        <v>7</v>
      </c>
      <c r="B31">
        <v>480000</v>
      </c>
      <c r="F31" s="19">
        <v>1500</v>
      </c>
      <c r="G31" s="19">
        <f>G30*80%</f>
        <v>40.880000000000003</v>
      </c>
      <c r="H31" s="19">
        <f t="shared" ref="H31:H33" si="22">G31*F31</f>
        <v>61320.000000000007</v>
      </c>
      <c r="J31" s="10"/>
      <c r="K31" s="10"/>
      <c r="L31" s="10"/>
      <c r="M31" s="10"/>
      <c r="N31" s="12" t="s">
        <v>41</v>
      </c>
      <c r="O31" s="10"/>
      <c r="P31" s="13">
        <v>12200</v>
      </c>
    </row>
    <row r="32" spans="1:32" x14ac:dyDescent="0.25">
      <c r="B32">
        <f>B31*B30</f>
        <v>1171200</v>
      </c>
      <c r="F32" s="19">
        <v>2000</v>
      </c>
      <c r="G32" s="19">
        <f>G30*60%</f>
        <v>30.66</v>
      </c>
      <c r="H32" s="19">
        <f t="shared" si="22"/>
        <v>61320</v>
      </c>
    </row>
    <row r="33" spans="6:15" x14ac:dyDescent="0.25">
      <c r="F33" s="19">
        <f>F29-F32-F31-F30</f>
        <v>8200</v>
      </c>
      <c r="G33" s="19">
        <f>G30*40%</f>
        <v>20.440000000000001</v>
      </c>
      <c r="H33" s="19">
        <f t="shared" si="22"/>
        <v>167608</v>
      </c>
    </row>
    <row r="34" spans="6:15" x14ac:dyDescent="0.25">
      <c r="F34" s="19"/>
      <c r="G34" s="19"/>
      <c r="H34" s="20">
        <f>SUM(H30:H33)</f>
        <v>315798</v>
      </c>
      <c r="I34" s="24"/>
    </row>
    <row r="35" spans="6:15" x14ac:dyDescent="0.25">
      <c r="F35" s="19"/>
      <c r="G35" s="19"/>
      <c r="H35" s="19"/>
    </row>
    <row r="36" spans="6:15" x14ac:dyDescent="0.25">
      <c r="F36" s="19"/>
      <c r="G36" s="19"/>
      <c r="H36" s="19"/>
    </row>
    <row r="37" spans="6:15" ht="17.25" x14ac:dyDescent="0.4">
      <c r="F37" s="21" t="s">
        <v>42</v>
      </c>
      <c r="G37" s="19"/>
      <c r="H37" s="19"/>
      <c r="K37">
        <f>7.5/32</f>
        <v>0.234375</v>
      </c>
      <c r="L37" s="25"/>
      <c r="M37" s="26" t="s">
        <v>51</v>
      </c>
      <c r="N37" s="25"/>
      <c r="O37" s="25"/>
    </row>
    <row r="38" spans="6:15" ht="17.25" x14ac:dyDescent="0.4">
      <c r="F38" s="21">
        <v>12200</v>
      </c>
      <c r="G38" s="19"/>
      <c r="H38" s="19"/>
      <c r="L38" s="25"/>
      <c r="M38" s="25" t="s">
        <v>47</v>
      </c>
      <c r="N38" s="27">
        <v>24400</v>
      </c>
      <c r="O38" s="25"/>
    </row>
    <row r="39" spans="6:15" x14ac:dyDescent="0.25">
      <c r="F39" s="19">
        <v>500</v>
      </c>
      <c r="G39" s="19">
        <v>1080</v>
      </c>
      <c r="H39" s="19">
        <f>G39*F39</f>
        <v>540000</v>
      </c>
      <c r="L39" s="25"/>
      <c r="M39" s="25" t="s">
        <v>48</v>
      </c>
      <c r="N39" s="27">
        <f>N38/10000</f>
        <v>2.44</v>
      </c>
      <c r="O39" s="25"/>
    </row>
    <row r="40" spans="6:15" x14ac:dyDescent="0.25">
      <c r="F40" s="19">
        <v>1500</v>
      </c>
      <c r="G40" s="19">
        <f>G39*90%</f>
        <v>972</v>
      </c>
      <c r="H40" s="19">
        <f t="shared" ref="H40:H43" si="23">G40*F40</f>
        <v>1458000</v>
      </c>
      <c r="L40" s="25"/>
      <c r="M40" s="25" t="s">
        <v>7</v>
      </c>
      <c r="N40" s="27">
        <v>1500000</v>
      </c>
      <c r="O40" s="25"/>
    </row>
    <row r="41" spans="6:15" x14ac:dyDescent="0.25">
      <c r="F41" s="19">
        <v>2000</v>
      </c>
      <c r="G41" s="19">
        <f>G39*80%</f>
        <v>864</v>
      </c>
      <c r="H41" s="19">
        <f t="shared" si="23"/>
        <v>1728000</v>
      </c>
      <c r="L41" s="25"/>
      <c r="M41" s="28" t="s">
        <v>40</v>
      </c>
      <c r="N41" s="29">
        <f>N40*N39</f>
        <v>3660000</v>
      </c>
      <c r="O41" s="25"/>
    </row>
    <row r="42" spans="6:15" x14ac:dyDescent="0.25">
      <c r="F42" s="19">
        <v>6000</v>
      </c>
      <c r="G42" s="19">
        <f>G39*60%</f>
        <v>648</v>
      </c>
      <c r="H42" s="19">
        <f t="shared" si="23"/>
        <v>3888000</v>
      </c>
      <c r="L42" s="25"/>
      <c r="M42" s="28" t="s">
        <v>49</v>
      </c>
      <c r="N42" s="29">
        <f>N41*90%</f>
        <v>3294000</v>
      </c>
      <c r="O42" s="25"/>
    </row>
    <row r="43" spans="6:15" x14ac:dyDescent="0.25">
      <c r="F43" s="19">
        <f>F38-F42-F41-F40-F39</f>
        <v>2200</v>
      </c>
      <c r="G43" s="19">
        <f>G39*50%</f>
        <v>540</v>
      </c>
      <c r="H43" s="19">
        <f t="shared" si="23"/>
        <v>1188000</v>
      </c>
      <c r="L43" s="25"/>
      <c r="M43" s="28" t="s">
        <v>50</v>
      </c>
      <c r="N43" s="29">
        <f>N41*80%</f>
        <v>2928000</v>
      </c>
      <c r="O43" s="25"/>
    </row>
    <row r="44" spans="6:15" x14ac:dyDescent="0.25">
      <c r="F44" s="19"/>
      <c r="G44" s="19"/>
      <c r="H44" s="20">
        <f>SUM(H39:H43)</f>
        <v>8802000</v>
      </c>
      <c r="I44" s="24">
        <f>H44*2</f>
        <v>17604000</v>
      </c>
      <c r="J44" s="24">
        <f>I44*0.25</f>
        <v>4401000</v>
      </c>
      <c r="L44" s="25"/>
      <c r="M44" s="25"/>
      <c r="N44" s="25"/>
      <c r="O44" s="25"/>
    </row>
    <row r="58" spans="16:17" x14ac:dyDescent="0.25">
      <c r="P58" s="7"/>
    </row>
    <row r="60" spans="16:17" x14ac:dyDescent="0.25">
      <c r="P60" s="7"/>
      <c r="Q60" s="20"/>
    </row>
    <row r="61" spans="16:17" x14ac:dyDescent="0.25">
      <c r="P61" s="7"/>
      <c r="Q61" s="20"/>
    </row>
    <row r="62" spans="16:17" x14ac:dyDescent="0.25">
      <c r="P62" s="7"/>
      <c r="Q62" s="20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>
      <selection activeCell="T31" sqref="T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R30" sqref="R30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2025-02-25T05:28:26Z</dcterms:modified>
</cp:coreProperties>
</file>