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Q8" i="4" l="1"/>
  <c r="P8" i="4"/>
  <c r="W44" i="4"/>
  <c r="W43" i="4"/>
  <c r="P23" i="17" l="1"/>
  <c r="O12" i="17"/>
  <c r="P7" i="16"/>
  <c r="O9" i="15"/>
  <c r="R15" i="14"/>
  <c r="W34" i="4" l="1"/>
  <c r="S10" i="13"/>
  <c r="Q7" i="13"/>
  <c r="G29" i="4"/>
  <c r="P9" i="4" l="1"/>
  <c r="Q9" i="4" s="1"/>
  <c r="B9" i="4" s="1"/>
  <c r="C9" i="4" s="1"/>
  <c r="D9" i="4" s="1"/>
  <c r="J9" i="4"/>
  <c r="I9" i="4"/>
  <c r="E9" i="4"/>
  <c r="A9" i="4"/>
  <c r="B8" i="4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H4" i="4" s="1"/>
  <c r="A4" i="4"/>
  <c r="P3" i="4"/>
  <c r="Q3" i="4" s="1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H8" i="4" l="1"/>
  <c r="H6" i="4"/>
  <c r="D3" i="4"/>
  <c r="H3" i="4" s="1"/>
  <c r="C3" i="4"/>
  <c r="H9" i="4"/>
  <c r="G8" i="4"/>
  <c r="G9" i="4"/>
  <c r="F8" i="4"/>
  <c r="F9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Q19" i="4" s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Q18" i="4"/>
  <c r="B18" i="4" s="1"/>
  <c r="C18" i="4" s="1"/>
  <c r="D18" i="4" s="1"/>
  <c r="J18" i="4"/>
  <c r="I18" i="4"/>
  <c r="E18" i="4"/>
  <c r="A18" i="4"/>
  <c r="P17" i="4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B17" i="4" l="1"/>
  <c r="C17" i="4" s="1"/>
  <c r="D17" i="4" s="1"/>
  <c r="H17" i="4" s="1"/>
  <c r="Q17" i="4"/>
  <c r="F10" i="4"/>
  <c r="H24" i="4"/>
  <c r="F14" i="4"/>
  <c r="H16" i="4"/>
  <c r="H13" i="4"/>
  <c r="F13" i="4"/>
  <c r="G13" i="4"/>
  <c r="H18" i="4"/>
  <c r="H25" i="4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W39" i="4" s="1"/>
  <c r="S36" i="4" l="1"/>
  <c r="S37" i="4" s="1"/>
  <c r="S39" i="4" s="1"/>
  <c r="W31" i="4"/>
  <c r="W35" i="4"/>
  <c r="W36" i="4" s="1"/>
  <c r="W42" i="4" s="1"/>
  <c r="S38" i="4" l="1"/>
  <c r="W48" i="4" l="1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<sst xmlns="http://schemas.openxmlformats.org/spreadsheetml/2006/main" count="49" uniqueCount="43">
  <si>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</si>
  <si>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</si>
  <si>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</si>
  <si>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</si>
  <si>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</si>
  <si>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</si>
  <si>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</si>
  <si>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</si>
  <si>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</si>
  <si>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</si>
  <si>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</si>
  <si>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</si>
  <si>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</si>
  <si>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</si>
  <si>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</si>
  <si>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</si>
  <si>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</si>
  <si>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</si>
  <si>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</si>
  <si>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</si>
  <si>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</si>
  <si>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</si>
  <si>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</si>
  <si>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</si>
  <si>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</si>
  <si>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</si>
  <si>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</si>
  <si>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</si>
  <si>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</si>
  <si>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</si>
  <si>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</si>
  <si>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</si>
  <si>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</si>
  <si>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</si>
  <si>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</si>
  <si>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</si>
  <si>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</si>
  <si>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</si>
  <si>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As per part OC</t>
  </si>
  <si>
    <t>Bank of India ( Khodadad Circle Branch ) - Amit Suresh Kadam</t>
  </si>
  <si>
    <t>Agree SBUA</t>
  </si>
  <si>
    <t>SBUA</t>
  </si>
  <si>
    <t>rate on SBUA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</si>
</sst>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142875</xdr:colOff>
      <xdr:row>51</xdr:row>
      <xdr:rowOff>171449</xdr:rowOff>
    </xdr:from>
    <xdr:to>
      <xdr:col>22</xdr:col>
      <xdr:colOff>1045403</xdr:colOff>
      <xdr:row>78</xdr:row>
      <xdr:rowOff>10338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57725" y="11915774"/>
          <a:ext cx="10884728" cy="49823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200025</xdr:colOff>
      <xdr:row>0</xdr:row>
      <xdr:rowOff>0</xdr:rowOff>
    </xdr:from>
    <xdr:to>
      <xdr:col>11</xdr:col>
      <xdr:colOff>572062</xdr:colOff>
      <xdr:row>26</xdr:row>
      <xdr:rowOff>153113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48025" y="0"/>
          <a:ext cx="4029637" cy="51061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6</xdr:row>
      <xdr:rowOff>0</xdr:rowOff>
    </xdr:from>
    <xdr:to>
      <xdr:col>14</xdr:col>
      <xdr:colOff>124693</xdr:colOff>
      <xdr:row>32</xdr:row>
      <xdr:rowOff>181692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1143000"/>
          <a:ext cx="6220693" cy="51346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523875</xdr:colOff>
      <xdr:row>1</xdr:row>
      <xdr:rowOff>0</xdr:rowOff>
    </xdr:from>
    <xdr:to>
      <xdr:col>9</xdr:col>
      <xdr:colOff>295839</xdr:colOff>
      <xdr:row>28</xdr:row>
      <xdr:rowOff>134087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3075" y="190500"/>
          <a:ext cx="4039164" cy="52775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12</xdr:col>
      <xdr:colOff>248535</xdr:colOff>
      <xdr:row>25</xdr:row>
      <xdr:rowOff>133960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344535" cy="43725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10</xdr:col>
      <xdr:colOff>600925</xdr:colOff>
      <xdr:row>34</xdr:row>
      <xdr:rowOff>48350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0"/>
          <a:ext cx="6087325" cy="51918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</xdr:row>
      <xdr:rowOff>0</xdr:rowOff>
    </xdr:from>
    <xdr:to>
      <xdr:col>20</xdr:col>
      <xdr:colOff>181851</xdr:colOff>
      <xdr:row>31</xdr:row>
      <xdr:rowOff>38903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190500"/>
          <a:ext cx="6277851" cy="57539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24</xdr:col>
      <xdr:colOff>554059</xdr:colOff>
      <xdr:row>32</xdr:row>
      <xdr:rowOff>798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81000"/>
          <a:ext cx="11526859" cy="57157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topLeftCell="H19" zoomScaleNormal="100" workbookViewId="0">
      <selection activeCell="U35" sqref="U3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s="43" customFormat="1" x14ac:dyDescent="0.25">
      <c r="A3" s="41">
        <f t="shared" ref="A3:A9" si="0">N3</f>
        <v>0</v>
      </c>
      <c r="B3" s="41">
        <f t="shared" ref="B3:B9" si="1">Q3</f>
        <v>468.75</v>
      </c>
      <c r="C3" s="41">
        <f>B3*1.2</f>
        <v>562.5</v>
      </c>
      <c r="D3" s="41">
        <f t="shared" ref="D3:D9" si="2">C3*1.2</f>
        <v>675</v>
      </c>
      <c r="E3" s="42">
        <f t="shared" ref="E3:E9" si="3">R3</f>
        <v>4217000</v>
      </c>
      <c r="F3" s="41">
        <f t="shared" ref="F3:F9" si="4">ROUND((E3/B3),0)</f>
        <v>8996</v>
      </c>
      <c r="G3" s="41">
        <f t="shared" ref="G3:G9" si="5">ROUND((E3/C3),0)</f>
        <v>7497</v>
      </c>
      <c r="H3" s="41">
        <f t="shared" ref="H3:H9" si="6">ROUND((E3/D3),0)</f>
        <v>6247</v>
      </c>
      <c r="I3" s="41" t="e">
        <f>#REF!</f>
        <v>#REF!</v>
      </c>
      <c r="J3" s="41">
        <f t="shared" ref="J3:J9" si="7">S3</f>
        <v>0</v>
      </c>
      <c r="O3" s="43">
        <v>675</v>
      </c>
      <c r="P3" s="43">
        <f t="shared" ref="P3:P9" si="8">O3/1.2</f>
        <v>562.5</v>
      </c>
      <c r="Q3" s="43">
        <f t="shared" ref="Q3:Q9" si="9">P3/1.2</f>
        <v>468.75</v>
      </c>
      <c r="R3" s="44">
        <v>4217000</v>
      </c>
    </row>
    <row r="4" spans="1:20" x14ac:dyDescent="0.25">
      <c r="A4" s="4">
        <f t="shared" si="0"/>
        <v>0</v>
      </c>
      <c r="B4" s="4">
        <f t="shared" si="1"/>
        <v>458.33333333333337</v>
      </c>
      <c r="C4" s="4">
        <f t="shared" ref="C4:C9" si="10">B4*1.2</f>
        <v>550</v>
      </c>
      <c r="D4" s="4">
        <f t="shared" si="2"/>
        <v>660</v>
      </c>
      <c r="E4" s="5">
        <f t="shared" si="3"/>
        <v>2400000</v>
      </c>
      <c r="F4" s="9">
        <f t="shared" si="4"/>
        <v>5236</v>
      </c>
      <c r="G4" s="9">
        <f t="shared" si="5"/>
        <v>4364</v>
      </c>
      <c r="H4" s="9">
        <f t="shared" si="6"/>
        <v>3636</v>
      </c>
      <c r="I4" s="4" t="e">
        <f>#REF!</f>
        <v>#REF!</v>
      </c>
      <c r="J4" s="4">
        <f t="shared" si="7"/>
        <v>0</v>
      </c>
      <c r="O4">
        <v>660</v>
      </c>
      <c r="P4">
        <f t="shared" si="8"/>
        <v>550</v>
      </c>
      <c r="Q4">
        <f t="shared" si="9"/>
        <v>458.33333333333337</v>
      </c>
      <c r="R4" s="2">
        <v>2400000</v>
      </c>
    </row>
    <row r="5" spans="1:20" x14ac:dyDescent="0.25">
      <c r="A5" s="4">
        <f t="shared" si="0"/>
        <v>0</v>
      </c>
      <c r="B5" s="4">
        <f t="shared" si="1"/>
        <v>454.16666666666669</v>
      </c>
      <c r="C5" s="4">
        <f t="shared" si="10"/>
        <v>545</v>
      </c>
      <c r="D5" s="4">
        <f t="shared" si="2"/>
        <v>654</v>
      </c>
      <c r="E5" s="5">
        <f t="shared" si="3"/>
        <v>2400000</v>
      </c>
      <c r="F5" s="9">
        <f t="shared" si="4"/>
        <v>5284</v>
      </c>
      <c r="G5" s="9">
        <f t="shared" si="5"/>
        <v>4404</v>
      </c>
      <c r="H5" s="9">
        <f t="shared" si="6"/>
        <v>3670</v>
      </c>
      <c r="I5" s="4" t="e">
        <f>#REF!</f>
        <v>#REF!</v>
      </c>
      <c r="J5" s="4">
        <f t="shared" si="7"/>
        <v>0</v>
      </c>
      <c r="O5">
        <v>0</v>
      </c>
      <c r="P5">
        <v>545</v>
      </c>
      <c r="Q5">
        <f t="shared" si="9"/>
        <v>454.16666666666669</v>
      </c>
      <c r="R5" s="2">
        <v>2400000</v>
      </c>
    </row>
    <row r="6" spans="1:20" x14ac:dyDescent="0.25">
      <c r="A6" s="4">
        <f t="shared" si="0"/>
        <v>0</v>
      </c>
      <c r="B6" s="4">
        <f t="shared" si="1"/>
        <v>355</v>
      </c>
      <c r="C6" s="4">
        <f t="shared" si="10"/>
        <v>426</v>
      </c>
      <c r="D6" s="4">
        <f t="shared" si="2"/>
        <v>511.2</v>
      </c>
      <c r="E6" s="5">
        <f t="shared" si="3"/>
        <v>2050000</v>
      </c>
      <c r="F6" s="9">
        <f t="shared" si="4"/>
        <v>5775</v>
      </c>
      <c r="G6" s="9">
        <f t="shared" si="5"/>
        <v>4812</v>
      </c>
      <c r="H6" s="9">
        <f t="shared" si="6"/>
        <v>4010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355</v>
      </c>
      <c r="R6" s="2">
        <v>2050000</v>
      </c>
    </row>
    <row r="7" spans="1:20" s="43" customFormat="1" x14ac:dyDescent="0.25">
      <c r="A7" s="41">
        <f t="shared" si="0"/>
        <v>0</v>
      </c>
      <c r="B7" s="41">
        <f t="shared" si="1"/>
        <v>392.36111111111114</v>
      </c>
      <c r="C7" s="41">
        <f t="shared" si="10"/>
        <v>470.83333333333337</v>
      </c>
      <c r="D7" s="41">
        <f t="shared" si="2"/>
        <v>565</v>
      </c>
      <c r="E7" s="42">
        <f t="shared" si="3"/>
        <v>3024000</v>
      </c>
      <c r="F7" s="41">
        <f t="shared" si="4"/>
        <v>7707</v>
      </c>
      <c r="G7" s="41">
        <f t="shared" si="5"/>
        <v>6423</v>
      </c>
      <c r="H7" s="41">
        <f t="shared" si="6"/>
        <v>5352</v>
      </c>
      <c r="I7" s="41" t="e">
        <f>#REF!</f>
        <v>#REF!</v>
      </c>
      <c r="J7" s="41">
        <f t="shared" si="7"/>
        <v>0</v>
      </c>
      <c r="O7" s="43">
        <v>565</v>
      </c>
      <c r="P7" s="43">
        <f t="shared" si="8"/>
        <v>470.83333333333337</v>
      </c>
      <c r="Q7" s="43">
        <f t="shared" si="9"/>
        <v>392.36111111111114</v>
      </c>
      <c r="R7" s="44">
        <v>3024000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10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9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10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9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44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5" t="s">
        <v>37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5" si="32">N16</f>
        <v>0</v>
      </c>
      <c r="B16" s="4">
        <f t="shared" ref="B16:B25" si="33">Q16</f>
        <v>600</v>
      </c>
      <c r="C16" s="4">
        <f t="shared" ref="C16:C25" si="34">B16*1.2</f>
        <v>720</v>
      </c>
      <c r="D16" s="4">
        <f t="shared" ref="D16:D25" si="35">C16*1.2</f>
        <v>864</v>
      </c>
      <c r="E16" s="5">
        <f t="shared" ref="E16:E25" si="36">R16</f>
        <v>3500000</v>
      </c>
      <c r="F16" s="9">
        <f t="shared" ref="F16:F25" si="37">ROUND((E16/B16),0)</f>
        <v>5833</v>
      </c>
      <c r="G16" s="9">
        <f t="shared" ref="G16:G25" si="38">ROUND((E16/C16),0)</f>
        <v>4861</v>
      </c>
      <c r="H16" s="9">
        <f t="shared" ref="H16:H25" si="39">ROUND((E16/D16),0)</f>
        <v>4051</v>
      </c>
      <c r="I16" s="4" t="e">
        <f>#REF!</f>
        <v>#REF!</v>
      </c>
      <c r="J16" s="4">
        <f t="shared" ref="J16:J25" si="40">S16</f>
        <v>0</v>
      </c>
      <c r="O16">
        <v>0</v>
      </c>
      <c r="P16">
        <v>720</v>
      </c>
      <c r="Q16">
        <f t="shared" ref="P16:Q25" si="41">P16/1.2</f>
        <v>600</v>
      </c>
      <c r="R16" s="2">
        <v>3500000</v>
      </c>
    </row>
    <row r="17" spans="1:25" s="43" customFormat="1" x14ac:dyDescent="0.25">
      <c r="A17" s="41">
        <f t="shared" si="32"/>
        <v>0</v>
      </c>
      <c r="B17" s="41">
        <f t="shared" si="33"/>
        <v>451.38888888888897</v>
      </c>
      <c r="C17" s="41">
        <f t="shared" si="34"/>
        <v>541.66666666666674</v>
      </c>
      <c r="D17" s="41">
        <f t="shared" si="35"/>
        <v>650.00000000000011</v>
      </c>
      <c r="E17" s="42">
        <f t="shared" si="36"/>
        <v>6000000</v>
      </c>
      <c r="F17" s="41">
        <f t="shared" si="37"/>
        <v>13292</v>
      </c>
      <c r="G17" s="41">
        <f t="shared" si="38"/>
        <v>11077</v>
      </c>
      <c r="H17" s="41">
        <f t="shared" si="39"/>
        <v>9231</v>
      </c>
      <c r="I17" s="41" t="e">
        <f>#REF!</f>
        <v>#REF!</v>
      </c>
      <c r="J17" s="41">
        <f t="shared" si="40"/>
        <v>0</v>
      </c>
      <c r="O17" s="43">
        <v>650</v>
      </c>
      <c r="P17" s="43">
        <f t="shared" si="41"/>
        <v>541.66666666666674</v>
      </c>
      <c r="Q17" s="43">
        <f t="shared" si="41"/>
        <v>451.38888888888897</v>
      </c>
      <c r="R17" s="44">
        <v>6000000</v>
      </c>
    </row>
    <row r="18" spans="1:25" s="43" customFormat="1" x14ac:dyDescent="0.25">
      <c r="A18" s="41">
        <f t="shared" si="32"/>
        <v>0</v>
      </c>
      <c r="B18" s="41">
        <f t="shared" si="33"/>
        <v>591.66666666666674</v>
      </c>
      <c r="C18" s="41">
        <f t="shared" si="34"/>
        <v>710.00000000000011</v>
      </c>
      <c r="D18" s="41">
        <f t="shared" si="35"/>
        <v>852.00000000000011</v>
      </c>
      <c r="E18" s="42">
        <f t="shared" si="36"/>
        <v>6100000</v>
      </c>
      <c r="F18" s="41">
        <f t="shared" si="37"/>
        <v>10310</v>
      </c>
      <c r="G18" s="41">
        <f t="shared" si="38"/>
        <v>8592</v>
      </c>
      <c r="H18" s="41">
        <f t="shared" si="39"/>
        <v>7160</v>
      </c>
      <c r="I18" s="41" t="e">
        <f>#REF!</f>
        <v>#REF!</v>
      </c>
      <c r="J18" s="41">
        <f t="shared" si="40"/>
        <v>0</v>
      </c>
      <c r="O18" s="43">
        <v>0</v>
      </c>
      <c r="P18" s="43">
        <v>710</v>
      </c>
      <c r="Q18" s="43">
        <f t="shared" si="41"/>
        <v>591.66666666666674</v>
      </c>
      <c r="R18" s="44">
        <v>6100000</v>
      </c>
    </row>
    <row r="19" spans="1:25" x14ac:dyDescent="0.25">
      <c r="A19" s="4">
        <f t="shared" ref="A19:A22" si="42">N19</f>
        <v>0</v>
      </c>
      <c r="B19" s="4">
        <f t="shared" ref="B19:B22" si="43">Q19</f>
        <v>0</v>
      </c>
      <c r="C19" s="4">
        <f t="shared" ref="C19:C22" si="44">B19*1.2</f>
        <v>0</v>
      </c>
      <c r="D19" s="4">
        <f t="shared" ref="D19:D22" si="45">C19*1.2</f>
        <v>0</v>
      </c>
      <c r="E19" s="5">
        <f t="shared" ref="E19:E22" si="46">R19</f>
        <v>0</v>
      </c>
      <c r="F19" s="9" t="e">
        <f t="shared" ref="F19:F22" si="47">ROUND((E19/B19),0)</f>
        <v>#DIV/0!</v>
      </c>
      <c r="G19" s="9" t="e">
        <f t="shared" ref="G19:G22" si="48">ROUND((E19/C19),0)</f>
        <v>#DIV/0!</v>
      </c>
      <c r="H19" s="9" t="e">
        <f t="shared" ref="H19:H22" si="49">ROUND((E19/D19),0)</f>
        <v>#DIV/0!</v>
      </c>
      <c r="I19" s="4" t="e">
        <f>#REF!</f>
        <v>#REF!</v>
      </c>
      <c r="J19" s="4">
        <f t="shared" ref="J19:J22" si="50">S19</f>
        <v>0</v>
      </c>
      <c r="O19">
        <v>0</v>
      </c>
      <c r="P19">
        <f t="shared" ref="P19:P22" si="51">O19/1.2</f>
        <v>0</v>
      </c>
      <c r="Q19">
        <f t="shared" ref="Q19:Q22" si="52">P19/1.2</f>
        <v>0</v>
      </c>
      <c r="R19" s="2">
        <v>0</v>
      </c>
    </row>
    <row r="20" spans="1:25" x14ac:dyDescent="0.25">
      <c r="A20" s="4">
        <f t="shared" si="42"/>
        <v>0</v>
      </c>
      <c r="B20" s="4">
        <f t="shared" si="43"/>
        <v>0</v>
      </c>
      <c r="C20" s="4">
        <f t="shared" si="44"/>
        <v>0</v>
      </c>
      <c r="D20" s="4">
        <f t="shared" si="45"/>
        <v>0</v>
      </c>
      <c r="E20" s="5">
        <f t="shared" si="46"/>
        <v>0</v>
      </c>
      <c r="F20" s="9" t="e">
        <f t="shared" si="47"/>
        <v>#DIV/0!</v>
      </c>
      <c r="G20" s="9" t="e">
        <f t="shared" si="48"/>
        <v>#DIV/0!</v>
      </c>
      <c r="H20" s="9" t="e">
        <f t="shared" si="49"/>
        <v>#DIV/0!</v>
      </c>
      <c r="I20" s="4" t="e">
        <f>#REF!</f>
        <v>#REF!</v>
      </c>
      <c r="J20" s="4">
        <f t="shared" si="50"/>
        <v>0</v>
      </c>
      <c r="O20">
        <v>0</v>
      </c>
      <c r="P20">
        <f t="shared" si="51"/>
        <v>0</v>
      </c>
      <c r="Q20">
        <f t="shared" si="52"/>
        <v>0</v>
      </c>
      <c r="R20" s="2">
        <v>0</v>
      </c>
    </row>
    <row r="21" spans="1:25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si="52"/>
        <v>0</v>
      </c>
      <c r="R21" s="2">
        <v>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6500</v>
      </c>
      <c r="X26" s="20" t="s">
        <v>42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S28" s="10"/>
      <c r="T28" s="10"/>
      <c r="U28" s="17" t="s">
        <v>15</v>
      </c>
      <c r="V28" s="18"/>
      <c r="W28" s="19">
        <f>W26-W27</f>
        <v>4000</v>
      </c>
      <c r="X28" s="22"/>
    </row>
    <row r="29" spans="1:25" ht="15.75" x14ac:dyDescent="0.25">
      <c r="E29" t="s">
        <v>40</v>
      </c>
      <c r="F29" s="7">
        <v>62.73</v>
      </c>
      <c r="G29" s="6">
        <f>F29*10.764</f>
        <v>675.22571999999991</v>
      </c>
      <c r="H29" s="6"/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S30" s="10"/>
      <c r="T30" s="10"/>
      <c r="U30" s="17" t="s">
        <v>17</v>
      </c>
      <c r="V30" s="23"/>
      <c r="W30" s="24">
        <f>X30-X31</f>
        <v>7</v>
      </c>
      <c r="X30" s="25">
        <v>2025</v>
      </c>
    </row>
    <row r="31" spans="1:25" ht="15.75" x14ac:dyDescent="0.25">
      <c r="S31" s="10"/>
      <c r="T31" s="10"/>
      <c r="U31" s="17" t="s">
        <v>18</v>
      </c>
      <c r="V31" s="23"/>
      <c r="W31" s="24">
        <f>W32-W30</f>
        <v>53</v>
      </c>
      <c r="X31" s="31">
        <v>2018</v>
      </c>
      <c r="Y31" t="s">
        <v>38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4" ht="48" customHeight="1" x14ac:dyDescent="0.25">
      <c r="P33" s="46" t="s">
        <v>39</v>
      </c>
      <c r="Q33" s="46"/>
      <c r="R33" s="46"/>
      <c r="S33" s="46"/>
      <c r="T33" s="47"/>
      <c r="U33" s="21" t="s">
        <v>20</v>
      </c>
      <c r="V33" s="23"/>
      <c r="W33" s="24">
        <f>90*W30/W32</f>
        <v>10.5</v>
      </c>
      <c r="X33" s="24"/>
    </row>
    <row r="34" spans="15:24" ht="15.75" x14ac:dyDescent="0.25">
      <c r="U34" s="17"/>
      <c r="V34" s="26"/>
      <c r="W34" s="27">
        <f>W33%</f>
        <v>0.105</v>
      </c>
      <c r="X34" s="27"/>
    </row>
    <row r="35" spans="15:24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262.5</v>
      </c>
      <c r="X35" s="22"/>
    </row>
    <row r="36" spans="15:24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2237.5</v>
      </c>
      <c r="X36" s="22"/>
    </row>
    <row r="37" spans="15:24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4000</v>
      </c>
      <c r="X37" s="22"/>
    </row>
    <row r="38" spans="15:24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4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W37+W36+0.5</f>
        <v>6238</v>
      </c>
      <c r="X39" s="22"/>
    </row>
    <row r="40" spans="15:24" ht="15.75" x14ac:dyDescent="0.25">
      <c r="S40" s="10"/>
      <c r="T40" s="10"/>
      <c r="U40" s="23"/>
      <c r="V40" s="23"/>
      <c r="W40" s="24"/>
      <c r="X40" s="24"/>
    </row>
    <row r="41" spans="15:24" ht="15.75" x14ac:dyDescent="0.25">
      <c r="S41" s="10"/>
      <c r="T41" s="10"/>
      <c r="U41" s="28" t="s">
        <v>41</v>
      </c>
      <c r="V41" s="30"/>
      <c r="W41" s="25">
        <v>675</v>
      </c>
      <c r="X41" s="24"/>
    </row>
    <row r="42" spans="15:24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4210650</v>
      </c>
      <c r="X42" s="33"/>
    </row>
    <row r="43" spans="15:24" ht="15.75" x14ac:dyDescent="0.25">
      <c r="S43" s="11"/>
      <c r="T43" s="10"/>
      <c r="U43" s="17" t="s">
        <v>25</v>
      </c>
      <c r="V43" s="23"/>
      <c r="W43" s="34">
        <f>W42*0.9</f>
        <v>3789585</v>
      </c>
      <c r="X43" s="35"/>
    </row>
    <row r="44" spans="15:24" ht="15.75" x14ac:dyDescent="0.25">
      <c r="S44" s="10"/>
      <c r="T44" s="10"/>
      <c r="U44" s="17" t="s">
        <v>26</v>
      </c>
      <c r="V44" s="23"/>
      <c r="W44" s="34">
        <f>W42*0.8</f>
        <v>3368520</v>
      </c>
      <c r="X44" s="34"/>
    </row>
    <row r="45" spans="15:24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4" ht="15.75" x14ac:dyDescent="0.25">
      <c r="U46" s="37" t="s">
        <v>27</v>
      </c>
      <c r="V46" s="38"/>
      <c r="W46" s="39">
        <f>W27*W41</f>
        <v>1687500</v>
      </c>
      <c r="X46" s="39"/>
    </row>
    <row r="47" spans="15:24" ht="15.75" x14ac:dyDescent="0.25">
      <c r="U47" s="17" t="s">
        <v>28</v>
      </c>
      <c r="V47" s="23"/>
      <c r="W47" s="36"/>
      <c r="X47" s="36"/>
    </row>
    <row r="48" spans="15:24" ht="15.75" x14ac:dyDescent="0.25">
      <c r="U48" s="40" t="s">
        <v>29</v>
      </c>
      <c r="V48" s="36"/>
      <c r="W48" s="34">
        <f>W42*0.025/12</f>
        <v>8772.1875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2" sqref="P1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8" sqref="M18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7:S44"/>
  <sheetViews>
    <sheetView topLeftCell="D1" zoomScaleNormal="100" workbookViewId="0">
      <selection activeCell="R13" sqref="R13"/>
    </sheetView>
  </sheetViews>
  <sheetFormatPr defaultRowHeight="15" x14ac:dyDescent="0.25"/>
  <cols>
    <col min="19" max="19" width="18.5703125" customWidth="1"/>
  </cols>
  <sheetData>
    <row r="7" spans="16:19" x14ac:dyDescent="0.25">
      <c r="P7">
        <v>62.73</v>
      </c>
      <c r="Q7">
        <f>P7*10.764</f>
        <v>675.22571999999991</v>
      </c>
      <c r="S7">
        <v>3950000</v>
      </c>
    </row>
    <row r="8" spans="16:19" x14ac:dyDescent="0.25">
      <c r="S8">
        <v>237000</v>
      </c>
    </row>
    <row r="9" spans="16:19" x14ac:dyDescent="0.25">
      <c r="S9">
        <v>30000</v>
      </c>
    </row>
    <row r="10" spans="16:19" x14ac:dyDescent="0.25">
      <c r="S10">
        <f>SUM(S7:S9)</f>
        <v>4217000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5:R15"/>
  <sheetViews>
    <sheetView topLeftCell="D6" workbookViewId="0">
      <selection activeCell="F8" sqref="F8"/>
    </sheetView>
  </sheetViews>
  <sheetFormatPr defaultRowHeight="15" x14ac:dyDescent="0.25"/>
  <sheetData>
    <row r="15" spans="17:18" x14ac:dyDescent="0.25">
      <c r="Q15">
        <v>61.33</v>
      </c>
      <c r="R15">
        <f>Q15*10.764</f>
        <v>660.15611999999999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9"/>
  <sheetViews>
    <sheetView zoomScaleNormal="100" workbookViewId="0">
      <selection activeCell="O10" sqref="O10"/>
    </sheetView>
  </sheetViews>
  <sheetFormatPr defaultRowHeight="15" x14ac:dyDescent="0.25"/>
  <sheetData>
    <row r="2" spans="1:15" x14ac:dyDescent="0.25">
      <c r="A2" s="6"/>
    </row>
    <row r="9" spans="1:15" x14ac:dyDescent="0.25">
      <c r="N9">
        <v>50.65</v>
      </c>
      <c r="O9">
        <f>N9*10.764</f>
        <v>545.19659999999999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O7:P19"/>
  <sheetViews>
    <sheetView zoomScaleNormal="100" workbookViewId="0">
      <selection activeCell="O17" sqref="O17"/>
    </sheetView>
  </sheetViews>
  <sheetFormatPr defaultRowHeight="15" x14ac:dyDescent="0.25"/>
  <sheetData>
    <row r="7" spans="15:16" x14ac:dyDescent="0.25">
      <c r="O7">
        <v>33</v>
      </c>
      <c r="P7">
        <f>O7*10.764</f>
        <v>355.21199999999999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12:P23"/>
  <sheetViews>
    <sheetView topLeftCell="A16" zoomScaleNormal="100" workbookViewId="0">
      <selection activeCell="P20" sqref="P20:P23"/>
    </sheetView>
  </sheetViews>
  <sheetFormatPr defaultRowHeight="15" x14ac:dyDescent="0.25"/>
  <cols>
    <col min="16" max="16" width="13.42578125" customWidth="1"/>
  </cols>
  <sheetData>
    <row r="12" spans="14:15" x14ac:dyDescent="0.25">
      <c r="N12">
        <v>52.509</v>
      </c>
      <c r="O12">
        <f>N12*10.764</f>
        <v>565.20687599999997</v>
      </c>
    </row>
    <row r="20" spans="16:16" x14ac:dyDescent="0.25">
      <c r="P20">
        <v>2800000</v>
      </c>
    </row>
    <row r="21" spans="16:16" x14ac:dyDescent="0.25">
      <c r="P21">
        <v>196000</v>
      </c>
    </row>
    <row r="22" spans="16:16" x14ac:dyDescent="0.25">
      <c r="P22">
        <v>28000</v>
      </c>
    </row>
    <row r="23" spans="16:16" x14ac:dyDescent="0.25">
      <c r="P23">
        <f>SUM(P20:P22)</f>
        <v>3024000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I4" zoomScaleNormal="100" workbookViewId="0">
      <selection activeCell="I24" sqref="I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G3" sqref="G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1" sqref="P1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2025-02-27T10:56:09Z</dcterms:modified>
</cp:coreProperties>
</file>