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Andheri (East)\Harish Manohar Hegiste\"/>
    </mc:Choice>
  </mc:AlternateContent>
  <xr:revisionPtr revIDLastSave="0" documentId="13_ncr:1_{6DD125A4-60E5-4241-9D5C-F9AFA12B7C6C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M5" i="23" l="1"/>
  <c r="R4" i="4"/>
  <c r="P3" i="4"/>
  <c r="R3" i="4"/>
  <c r="P2" i="4"/>
  <c r="S2" i="4" s="1"/>
  <c r="G8" i="4"/>
  <c r="C7" i="4"/>
  <c r="D7" i="4" s="1"/>
  <c r="C6" i="4"/>
  <c r="D6" i="4" s="1"/>
  <c r="D4" i="4"/>
  <c r="C5" i="4"/>
  <c r="D5" i="4" s="1"/>
  <c r="C8" i="4"/>
  <c r="D8" i="4" s="1"/>
  <c r="C9" i="4"/>
  <c r="D9" i="4" s="1"/>
  <c r="C10" i="4"/>
  <c r="D10" i="4"/>
  <c r="C11" i="4"/>
  <c r="D11" i="4"/>
  <c r="C12" i="4"/>
  <c r="D12" i="4"/>
  <c r="C3" i="4"/>
  <c r="D3" i="4" s="1"/>
  <c r="B2" i="4"/>
  <c r="D23" i="23"/>
  <c r="C7" i="23"/>
  <c r="D2" i="4"/>
  <c r="R5" i="4"/>
  <c r="R2" i="4"/>
  <c r="R6" i="4"/>
  <c r="S6" i="4"/>
  <c r="S5" i="4"/>
  <c r="S4" i="4"/>
  <c r="S3" i="4"/>
  <c r="D2" i="25"/>
  <c r="C13" i="4"/>
  <c r="C14" i="4"/>
  <c r="G9" i="4" l="1"/>
  <c r="P11" i="4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5" i="23" l="1"/>
  <c r="C20" i="23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  <c r="R8" i="4"/>
  <c r="R7" i="4"/>
</calcChain>
</file>

<file path=xl/sharedStrings.xml><?xml version="1.0" encoding="utf-8"?>
<sst xmlns="http://schemas.openxmlformats.org/spreadsheetml/2006/main" count="105" uniqueCount="84">
  <si>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</si>
  <si>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</si>
  <si>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</si>
  <si>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</si>
  <si>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</si>
  <si>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</si>
  <si>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</si>
  <si>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</si>
  <si>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</si>
  <si>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</si>
  <si>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</si>
  <si>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</si>
  <si>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</si>
  <si>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</si>
  <si>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</si>
  <si>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</si>
  <si>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</si>
  <si>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</si>
  <si>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</si>
  <si>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</si>
  <si>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</si>
  <si>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</si>
  <si>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</si>
  <si>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</si>
  <si>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</si>
  <si>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</si>
  <si>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</si>
  <si>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</si>
  <si>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</si>
  <si>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</si>
  <si>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</si>
  <si>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</si>
  <si>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</si>
  <si>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</si>
  <si>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</si>
  <si>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</si>
  <si>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</si>
  <si>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</si>
  <si>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</si>
  <si>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</si>
  <si>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</si>
  <si>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</si>
  <si>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</si>
  <si>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</si>
  <si>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</si>
  <si>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</si>
  <si>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</si>
  <si>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</si>
  <si>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</si>
  <si>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</si>
  <si>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</si>
  <si>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</si>
  <si>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</si>
  <si>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</si>
  <si>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</si>
  <si>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</si>
  <si>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</si>
  <si>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</si>
  <si>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</si>
  <si>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</si>
  <si>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</si>
  <si>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</si>
  <si>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</si>
  <si>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</si>
  <si>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</si>
  <si>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</si>
  <si>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</si>
  <si>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</si>
  <si>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</si>
  <si>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</si>
  <si>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</si>
  <si>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</si>
  <si>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</si>
  <si>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</si>
  <si>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</si>
  <si>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</si>
  <si>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SBI -( RACPC Andheri (East) -  Harish Manohar Hegiste - Residential Flat No. 104, 1st Floor, Gorgaon Naval Co - Op Hsg. Soc. Ltd., 66/67, L. T. Road No. 04, M .G. Road, Tilak Nagar, Village - Pahadi Goregaon, Goregaon (West), Taluka - Borivali, District - Mumbai Suburban, Pin - 400 104, State - Maharashtra, India</t>
  </si>
  <si>
    <t>Lead No. 14395</t>
  </si>
  <si>
    <t>SBI (RACPC Andheri East)</t>
  </si>
  <si>
    <t>Harish Manohar Hegiste</t>
  </si>
  <si>
    <t xml:space="preserve">OC page </t>
  </si>
  <si>
    <t>1st Flr</t>
  </si>
  <si>
    <t>page</t>
  </si>
  <si>
    <t>1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</si>
</sst>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11"/>
      <name val="Arial Narrow"/>
      <family val="2"/>
    </font>
    <font>
      <b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0" fillId="2" borderId="0" xfId="1" applyFont="1" applyFill="1"/>
    <xf numFmtId="0" fontId="3" fillId="0" borderId="0" xfId="0" applyFont="1"/>
    <xf numFmtId="164" fontId="11" fillId="0" borderId="8" xfId="1" applyNumberFormat="1" applyFont="1" applyFill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2" borderId="0" xfId="0" applyNumberFormat="1" applyFill="1"/>
    <xf numFmtId="0" fontId="4" fillId="0" borderId="2" xfId="0" applyFont="1" applyBorder="1"/>
    <xf numFmtId="0" fontId="6" fillId="0" borderId="0" xfId="0" applyFont="1" applyAlignment="1">
      <alignment horizontal="center"/>
    </xf>
    <xf numFmtId="43" fontId="6" fillId="0" borderId="0" xfId="1" applyFont="1" applyBorder="1"/>
    <xf numFmtId="0" fontId="6" fillId="2" borderId="0" xfId="0" applyFont="1" applyFill="1" applyAlignment="1">
      <alignment horizontal="center"/>
    </xf>
    <xf numFmtId="0" fontId="6" fillId="0" borderId="0" xfId="0" applyFont="1" applyAlignment="1">
      <alignment horizontal="right"/>
    </xf>
    <xf numFmtId="0" fontId="4" fillId="2" borderId="0" xfId="0" applyFont="1" applyFill="1"/>
    <xf numFmtId="0" fontId="6" fillId="2" borderId="0" xfId="0" applyFont="1" applyFill="1"/>
    <xf numFmtId="3" fontId="6" fillId="2" borderId="0" xfId="0" applyNumberFormat="1" applyFont="1" applyFill="1"/>
    <xf numFmtId="3" fontId="18" fillId="0" borderId="0" xfId="0" applyNumberFormat="1" applyFont="1"/>
    <xf numFmtId="43" fontId="6" fillId="0" borderId="0" xfId="0" applyNumberFormat="1" applyFont="1"/>
    <xf numFmtId="43" fontId="4" fillId="0" borderId="7" xfId="0" applyNumberFormat="1" applyFont="1" applyBorder="1"/>
    <xf numFmtId="1" fontId="4" fillId="0" borderId="0" xfId="0" applyNumberFormat="1" applyFont="1"/>
    <xf numFmtId="43" fontId="19" fillId="0" borderId="8" xfId="1" applyFont="1" applyFill="1" applyBorder="1"/>
    <xf numFmtId="43" fontId="4" fillId="0" borderId="0" xfId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328100</xdr:colOff>
      <xdr:row>40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7C508-6E9C-575D-CD5D-0DCC5A57A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0119" cy="76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286811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6BDA0-532F-9411-9A9B-36D9CF29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02011" cy="7992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10</xdr:col>
      <xdr:colOff>210430</xdr:colOff>
      <xdr:row>86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54CE89-6550-657F-A061-90FA58A8A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6306430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13</xdr:col>
      <xdr:colOff>477423</xdr:colOff>
      <xdr:row>117</xdr:row>
      <xdr:rowOff>76982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C453C4-34F9-DBFB-D54C-902D9D3D2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8402223" cy="5601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D5E10B-0C49-4543-BC44-82A1134F4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496560</xdr:colOff>
      <xdr:row>90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5249B6-5815-86EA-1495-389D66B32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030960" cy="845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14</xdr:col>
      <xdr:colOff>572771</xdr:colOff>
      <xdr:row>135</xdr:row>
      <xdr:rowOff>58328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63AC53-F26D-8E3B-7B18-AE7D5F6F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9107171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14</xdr:col>
      <xdr:colOff>1191</xdr:colOff>
      <xdr:row>182</xdr:row>
      <xdr:rowOff>48802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CDE330-5A08-9EF9-96B1-7D3C3F3A3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289000"/>
          <a:ext cx="8535591" cy="8430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14</xdr:col>
      <xdr:colOff>401297</xdr:colOff>
      <xdr:row>227</xdr:row>
      <xdr:rowOff>67828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2807DE-D220-E44B-37FD-A98AC4F1E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052000"/>
          <a:ext cx="8935697" cy="82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14</xdr:col>
      <xdr:colOff>525139</xdr:colOff>
      <xdr:row>269</xdr:row>
      <xdr:rowOff>172537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1720F6-BE26-3A93-C466-BD5F28F8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624500"/>
          <a:ext cx="9059539" cy="7792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14</xdr:col>
      <xdr:colOff>458455</xdr:colOff>
      <xdr:row>316</xdr:row>
      <xdr:rowOff>115486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F4B297E-BEF8-3F41-8CF5-7A405A73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816000"/>
          <a:ext cx="8992855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14</xdr:col>
      <xdr:colOff>325086</xdr:colOff>
      <xdr:row>363</xdr:row>
      <xdr:rowOff>96460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F9EB0F-6BF2-91C6-9E55-659B481C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579000"/>
          <a:ext cx="8859486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08" t="s">
        <v>43</v>
      </c>
      <c r="H2" s="109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C1" zoomScale="130" zoomScaleNormal="130" workbookViewId="0">
      <selection activeCell="K14" sqref="K1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" customWidth="1"/>
    <col min="4" max="4" width="15.5703125" style="11" bestFit="1" customWidth="1"/>
    <col min="5" max="5" width="27.140625" style="11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3"/>
      <c r="D1" s="9"/>
    </row>
    <row r="2" spans="1:13" x14ac:dyDescent="0.25">
      <c r="A2" s="10"/>
      <c r="C2" s="114" t="s">
        <v>81</v>
      </c>
      <c r="D2" s="12"/>
      <c r="F2" s="5"/>
      <c r="G2" s="5"/>
      <c r="H2" s="104" t="s">
        <v>75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15">
        <f>C4+C5</f>
        <v>21900</v>
      </c>
      <c r="D3" s="14" t="s">
        <v>71</v>
      </c>
      <c r="F3" s="79" t="s">
        <v>66</v>
      </c>
      <c r="G3" s="92" t="s">
        <v>62</v>
      </c>
      <c r="H3" s="84"/>
      <c r="I3" s="81"/>
      <c r="J3" s="84"/>
      <c r="L3" t="s">
        <v>70</v>
      </c>
      <c r="M3">
        <v>493</v>
      </c>
    </row>
    <row r="4" spans="1:13" ht="30" x14ac:dyDescent="0.25">
      <c r="A4" s="15" t="s">
        <v>9</v>
      </c>
      <c r="B4" s="13"/>
      <c r="C4" s="115">
        <v>2600</v>
      </c>
      <c r="D4" s="16"/>
      <c r="F4" s="91" t="s">
        <v>83</v>
      </c>
      <c r="G4" s="92" t="s">
        <v>57</v>
      </c>
      <c r="H4" s="102"/>
      <c r="I4" s="81">
        <v>571.02</v>
      </c>
      <c r="J4" s="80"/>
      <c r="K4" s="3"/>
      <c r="L4" s="3" t="s">
        <v>64</v>
      </c>
      <c r="M4">
        <v>75</v>
      </c>
    </row>
    <row r="5" spans="1:13" x14ac:dyDescent="0.25">
      <c r="A5" s="10" t="s">
        <v>10</v>
      </c>
      <c r="B5" s="13"/>
      <c r="C5" s="115">
        <v>19300</v>
      </c>
      <c r="D5" s="16"/>
      <c r="F5" s="5"/>
      <c r="G5" s="80"/>
      <c r="H5" s="80"/>
      <c r="I5" s="81"/>
      <c r="M5">
        <f>SUM(M3:M4)</f>
        <v>568</v>
      </c>
    </row>
    <row r="6" spans="1:13" x14ac:dyDescent="0.25">
      <c r="A6" s="10" t="s">
        <v>11</v>
      </c>
      <c r="B6" s="13"/>
      <c r="C6" s="115">
        <f>C4</f>
        <v>2600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18">
        <f>E9-E8</f>
        <v>48</v>
      </c>
      <c r="D7" s="18"/>
    </row>
    <row r="8" spans="1:13" x14ac:dyDescent="0.25">
      <c r="A8" s="10" t="s">
        <v>13</v>
      </c>
      <c r="B8" s="17"/>
      <c r="C8" s="18">
        <f>C9-C7</f>
        <v>12</v>
      </c>
      <c r="D8" s="116"/>
      <c r="E8" s="116">
        <v>1977</v>
      </c>
      <c r="F8" s="5"/>
    </row>
    <row r="9" spans="1:13" x14ac:dyDescent="0.25">
      <c r="A9" s="10" t="s">
        <v>14</v>
      </c>
      <c r="B9" s="17"/>
      <c r="C9" s="18">
        <v>60</v>
      </c>
      <c r="D9" s="117"/>
      <c r="E9" s="116">
        <v>2025</v>
      </c>
      <c r="M9" s="78"/>
    </row>
    <row r="10" spans="1:13" ht="30" x14ac:dyDescent="0.25">
      <c r="A10" s="15" t="s">
        <v>15</v>
      </c>
      <c r="B10" s="17"/>
      <c r="C10" s="18">
        <f>90*C7/C9</f>
        <v>72</v>
      </c>
      <c r="D10" s="18"/>
      <c r="E10" s="118"/>
      <c r="F10" s="78"/>
      <c r="G10" s="78"/>
    </row>
    <row r="11" spans="1:13" x14ac:dyDescent="0.25">
      <c r="A11" s="10"/>
      <c r="B11" s="19"/>
      <c r="C11" s="20">
        <f>C10%</f>
        <v>0.72</v>
      </c>
      <c r="D11" s="20"/>
    </row>
    <row r="12" spans="1:13" x14ac:dyDescent="0.25">
      <c r="A12" s="10" t="s">
        <v>16</v>
      </c>
      <c r="B12" s="13"/>
      <c r="C12" s="115">
        <f>C6*C11</f>
        <v>1872</v>
      </c>
      <c r="D12" s="16"/>
      <c r="E12" s="119"/>
    </row>
    <row r="13" spans="1:13" x14ac:dyDescent="0.25">
      <c r="A13" s="10" t="s">
        <v>17</v>
      </c>
      <c r="B13" s="13"/>
      <c r="C13" s="115">
        <f>C6-C12</f>
        <v>728</v>
      </c>
      <c r="D13" s="16"/>
    </row>
    <row r="14" spans="1:13" x14ac:dyDescent="0.25">
      <c r="A14" s="10" t="s">
        <v>10</v>
      </c>
      <c r="B14" s="13"/>
      <c r="C14" s="115">
        <f>C5</f>
        <v>19300</v>
      </c>
      <c r="D14" s="16"/>
      <c r="F14" s="78"/>
      <c r="G14" s="78"/>
      <c r="H14" s="4"/>
    </row>
    <row r="15" spans="1:13" x14ac:dyDescent="0.25">
      <c r="B15" s="13"/>
      <c r="C15" s="115"/>
      <c r="D15" s="16"/>
      <c r="H15" s="4"/>
    </row>
    <row r="16" spans="1:13" x14ac:dyDescent="0.25">
      <c r="A16" s="21" t="s">
        <v>18</v>
      </c>
      <c r="B16" s="22"/>
      <c r="C16" s="14">
        <f>C14+C13</f>
        <v>20028</v>
      </c>
      <c r="D16" s="14"/>
      <c r="E16" s="23"/>
      <c r="H16" s="78"/>
    </row>
    <row r="17" spans="1:8" x14ac:dyDescent="0.25">
      <c r="B17" s="17"/>
      <c r="C17" s="18"/>
      <c r="D17" s="18"/>
      <c r="H17" s="78"/>
    </row>
    <row r="18" spans="1:8" ht="16.5" x14ac:dyDescent="0.3">
      <c r="A18" s="21" t="s">
        <v>57</v>
      </c>
      <c r="B18" s="5"/>
      <c r="C18" s="120">
        <v>571</v>
      </c>
      <c r="D18" s="120"/>
      <c r="E18" s="121"/>
      <c r="H18" s="101"/>
    </row>
    <row r="19" spans="1:8" x14ac:dyDescent="0.25">
      <c r="A19" s="10"/>
      <c r="B19" s="4"/>
      <c r="C19" s="122">
        <f>C18*C16</f>
        <v>11435988</v>
      </c>
      <c r="D19" s="11" t="s">
        <v>41</v>
      </c>
      <c r="E19" s="122"/>
      <c r="H19" s="4"/>
    </row>
    <row r="20" spans="1:8" x14ac:dyDescent="0.25">
      <c r="A20" s="10"/>
      <c r="B20" s="38"/>
      <c r="C20" s="23">
        <f>C19*0.98</f>
        <v>11207268.24</v>
      </c>
      <c r="D20" s="11" t="s">
        <v>19</v>
      </c>
      <c r="E20" s="23"/>
      <c r="F20" s="6"/>
      <c r="H20" s="78"/>
    </row>
    <row r="21" spans="1:8" x14ac:dyDescent="0.25">
      <c r="A21" s="10"/>
      <c r="C21" s="23">
        <f>C19*80%</f>
        <v>9148790.4000000004</v>
      </c>
      <c r="D21" s="11" t="s">
        <v>20</v>
      </c>
      <c r="E21" s="23"/>
      <c r="F21" s="38"/>
    </row>
    <row r="22" spans="1:8" x14ac:dyDescent="0.25">
      <c r="A22" s="10"/>
      <c r="E22" s="23"/>
    </row>
    <row r="23" spans="1:8" x14ac:dyDescent="0.25">
      <c r="A23" s="24" t="s">
        <v>21</v>
      </c>
      <c r="B23" s="25"/>
      <c r="C23" s="123">
        <f>C4*D23</f>
        <v>1484600</v>
      </c>
      <c r="D23" s="123">
        <f>C18</f>
        <v>571</v>
      </c>
      <c r="E23" s="23"/>
    </row>
    <row r="24" spans="1:8" x14ac:dyDescent="0.25">
      <c r="A24" s="10" t="s">
        <v>22</v>
      </c>
    </row>
    <row r="25" spans="1:8" x14ac:dyDescent="0.25">
      <c r="A25" s="26" t="s">
        <v>23</v>
      </c>
      <c r="B25" s="11"/>
      <c r="C25" s="23">
        <f>C19*0.025/12</f>
        <v>23824.975000000002</v>
      </c>
      <c r="D25" s="23"/>
      <c r="E25" s="23"/>
    </row>
    <row r="26" spans="1:8" x14ac:dyDescent="0.25">
      <c r="C26" s="23"/>
      <c r="D26" s="23"/>
      <c r="F26" s="80" t="s">
        <v>77</v>
      </c>
    </row>
    <row r="27" spans="1:8" x14ac:dyDescent="0.25">
      <c r="A27" s="5" t="s">
        <v>76</v>
      </c>
      <c r="B27" s="5"/>
      <c r="C27" s="82"/>
      <c r="D27" s="82"/>
    </row>
    <row r="28" spans="1:8" x14ac:dyDescent="0.25">
      <c r="D28" s="124"/>
    </row>
    <row r="29" spans="1:8" x14ac:dyDescent="0.25">
      <c r="G29" s="3"/>
      <c r="H29" s="3"/>
    </row>
    <row r="30" spans="1:8" ht="18.75" x14ac:dyDescent="0.3">
      <c r="E30" s="110" t="s">
        <v>78</v>
      </c>
      <c r="F30" s="110"/>
      <c r="G30" s="3"/>
      <c r="H30" s="3"/>
    </row>
    <row r="31" spans="1:8" ht="18.75" x14ac:dyDescent="0.3">
      <c r="E31" s="110" t="s">
        <v>79</v>
      </c>
      <c r="F31" s="110"/>
      <c r="G31" s="3"/>
      <c r="H31" s="3"/>
    </row>
    <row r="32" spans="1:8" ht="18.75" x14ac:dyDescent="0.3">
      <c r="E32" s="125" t="s">
        <v>41</v>
      </c>
      <c r="F32" s="103">
        <f>C19</f>
        <v>11435988</v>
      </c>
      <c r="G32" s="3"/>
      <c r="H32" s="3"/>
    </row>
    <row r="33" spans="1:8" ht="18.75" x14ac:dyDescent="0.3">
      <c r="E33" s="125" t="s">
        <v>19</v>
      </c>
      <c r="F33" s="107">
        <f>F32*98%</f>
        <v>11207268.24</v>
      </c>
      <c r="G33" s="3"/>
      <c r="H33" s="83">
        <f>F32*80</f>
        <v>914879040</v>
      </c>
    </row>
    <row r="34" spans="1:8" ht="18.75" x14ac:dyDescent="0.3">
      <c r="E34" s="125" t="s">
        <v>20</v>
      </c>
      <c r="F34" s="103">
        <f>F32*80%</f>
        <v>9148790.4000000004</v>
      </c>
      <c r="G34" s="3"/>
      <c r="H34" s="3"/>
    </row>
    <row r="35" spans="1:8" x14ac:dyDescent="0.25">
      <c r="F35" s="106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1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C34" sqref="C34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8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f>C2/1.2</f>
        <v>676.66666666666674</v>
      </c>
      <c r="C2">
        <v>812</v>
      </c>
      <c r="D2" s="94">
        <f>C2*1.2</f>
        <v>974.4</v>
      </c>
      <c r="E2" s="94">
        <v>17500000</v>
      </c>
      <c r="F2" s="94">
        <f>E2/B2</f>
        <v>25862.068965517239</v>
      </c>
      <c r="G2" s="126">
        <f>E2/C2</f>
        <v>21551.724137931036</v>
      </c>
      <c r="H2">
        <f>E2/D2</f>
        <v>17959.77011494253</v>
      </c>
      <c r="I2">
        <v>2</v>
      </c>
      <c r="J2">
        <v>201</v>
      </c>
      <c r="O2" s="93">
        <v>360</v>
      </c>
      <c r="P2" s="94">
        <f>40.14*10.764</f>
        <v>432.06695999999999</v>
      </c>
      <c r="Q2" s="94">
        <v>8350000</v>
      </c>
      <c r="R2" s="94">
        <f t="shared" ref="R2:R3" si="0">Q2/O2</f>
        <v>23194.444444444445</v>
      </c>
      <c r="S2" s="112">
        <f>Q2/P2</f>
        <v>19325.708218929769</v>
      </c>
      <c r="T2" s="94"/>
      <c r="U2" s="95"/>
      <c r="V2" s="3"/>
      <c r="W2" s="3"/>
      <c r="X2" s="3"/>
      <c r="Y2" s="3"/>
      <c r="AB2" s="40"/>
    </row>
    <row r="3" spans="1:32" x14ac:dyDescent="0.25">
      <c r="B3" s="99">
        <v>350</v>
      </c>
      <c r="C3">
        <f>B3*1.2</f>
        <v>420</v>
      </c>
      <c r="D3" s="94">
        <f t="shared" ref="D3" si="1">C3*1.2</f>
        <v>504</v>
      </c>
      <c r="E3" s="94">
        <v>8500000</v>
      </c>
      <c r="F3" s="94">
        <f t="shared" ref="F3:F6" si="2">E3/B3</f>
        <v>24285.714285714286</v>
      </c>
      <c r="G3" s="105">
        <f t="shared" ref="G3:G9" si="3">E3/C3</f>
        <v>20238.095238095237</v>
      </c>
      <c r="H3">
        <f t="shared" ref="H3:H7" si="4">E3/D3</f>
        <v>16865.079365079364</v>
      </c>
      <c r="I3">
        <v>5</v>
      </c>
      <c r="J3">
        <v>503</v>
      </c>
      <c r="O3" s="93">
        <v>421</v>
      </c>
      <c r="P3" s="94">
        <f>46.95*10.764</f>
        <v>505.3698</v>
      </c>
      <c r="Q3" s="94">
        <v>10050000</v>
      </c>
      <c r="R3" s="94">
        <f t="shared" si="0"/>
        <v>23871.733966745844</v>
      </c>
      <c r="S3" s="112">
        <f>Q3/P3</f>
        <v>19886.427720849169</v>
      </c>
      <c r="T3" s="94"/>
      <c r="U3" s="95"/>
      <c r="V3" s="3"/>
      <c r="W3" s="3"/>
      <c r="X3" s="3"/>
      <c r="Y3" s="3"/>
      <c r="AF3" s="40"/>
    </row>
    <row r="4" spans="1:32" x14ac:dyDescent="0.25">
      <c r="B4" s="78">
        <v>355</v>
      </c>
      <c r="C4">
        <v>468</v>
      </c>
      <c r="D4" s="94">
        <f t="shared" ref="D4:D12" si="5">C4*1.2</f>
        <v>561.6</v>
      </c>
      <c r="E4" s="94">
        <v>11000000</v>
      </c>
      <c r="F4" s="94">
        <f t="shared" si="2"/>
        <v>30985.915492957745</v>
      </c>
      <c r="G4" s="85">
        <f t="shared" si="3"/>
        <v>23504.273504273504</v>
      </c>
      <c r="H4">
        <f t="shared" si="4"/>
        <v>19586.894586894585</v>
      </c>
      <c r="O4" s="93"/>
      <c r="P4" s="94"/>
      <c r="Q4" s="94"/>
      <c r="R4" s="94" t="e">
        <f>Q4/O4</f>
        <v>#DIV/0!</v>
      </c>
      <c r="S4" s="94" t="e">
        <f>Q4/P4</f>
        <v>#DIV/0!</v>
      </c>
      <c r="T4" s="94"/>
      <c r="U4" s="95"/>
      <c r="V4" s="3"/>
      <c r="W4" s="3"/>
      <c r="X4" s="3"/>
      <c r="Y4" s="3"/>
    </row>
    <row r="5" spans="1:32" x14ac:dyDescent="0.25">
      <c r="B5" s="78">
        <v>315</v>
      </c>
      <c r="C5">
        <f t="shared" ref="C5:C12" si="6">B5*1.2</f>
        <v>378</v>
      </c>
      <c r="D5" s="94">
        <f t="shared" si="5"/>
        <v>453.59999999999997</v>
      </c>
      <c r="E5" s="94">
        <v>8000000</v>
      </c>
      <c r="F5" s="94">
        <f t="shared" si="2"/>
        <v>25396.825396825396</v>
      </c>
      <c r="G5" s="105">
        <f t="shared" si="3"/>
        <v>21164.021164021164</v>
      </c>
      <c r="H5">
        <f t="shared" si="4"/>
        <v>17636.684303350972</v>
      </c>
      <c r="O5" s="93"/>
      <c r="P5" s="94"/>
      <c r="Q5" s="94"/>
      <c r="R5" s="94" t="e">
        <f>Q5/O5</f>
        <v>#DIV/0!</v>
      </c>
      <c r="S5" s="94" t="e">
        <f>Q5/P5</f>
        <v>#DIV/0!</v>
      </c>
      <c r="T5" s="94"/>
      <c r="U5" s="95"/>
      <c r="V5" s="3"/>
      <c r="W5" s="3"/>
      <c r="X5" s="3"/>
      <c r="Y5" s="3"/>
    </row>
    <row r="6" spans="1:32" x14ac:dyDescent="0.25">
      <c r="B6">
        <v>444</v>
      </c>
      <c r="C6">
        <f t="shared" si="6"/>
        <v>532.79999999999995</v>
      </c>
      <c r="D6" s="94">
        <f t="shared" si="5"/>
        <v>639.3599999999999</v>
      </c>
      <c r="E6" s="112">
        <v>11000000</v>
      </c>
      <c r="F6" s="112">
        <f t="shared" si="2"/>
        <v>24774.774774774774</v>
      </c>
      <c r="G6" s="105">
        <f t="shared" si="3"/>
        <v>20645.645645645647</v>
      </c>
      <c r="H6">
        <f t="shared" si="4"/>
        <v>17204.704704704709</v>
      </c>
      <c r="O6" s="94"/>
      <c r="P6" s="94"/>
      <c r="Q6" s="94"/>
      <c r="R6" s="94" t="e">
        <f>Q6/O6</f>
        <v>#DIV/0!</v>
      </c>
      <c r="S6" s="94" t="e">
        <f>Q6/P6</f>
        <v>#DIV/0!</v>
      </c>
      <c r="T6" s="94"/>
      <c r="U6" s="95"/>
      <c r="V6" s="3"/>
      <c r="W6" s="3"/>
      <c r="X6" s="3"/>
      <c r="Y6" s="3"/>
    </row>
    <row r="7" spans="1:32" x14ac:dyDescent="0.25">
      <c r="B7">
        <v>375</v>
      </c>
      <c r="C7">
        <f>B7*1.2</f>
        <v>450</v>
      </c>
      <c r="D7" s="94">
        <f t="shared" si="5"/>
        <v>540</v>
      </c>
      <c r="E7" s="94">
        <v>10000000</v>
      </c>
      <c r="F7" s="94">
        <f t="shared" ref="F7:F14" si="7">ROUND((E7/B7),0)</f>
        <v>26667</v>
      </c>
      <c r="G7" s="85">
        <f t="shared" si="3"/>
        <v>22222.222222222223</v>
      </c>
      <c r="H7">
        <f t="shared" si="4"/>
        <v>18518.518518518518</v>
      </c>
      <c r="O7" s="94"/>
      <c r="P7" s="94"/>
      <c r="Q7" s="94"/>
      <c r="R7" s="94" t="e">
        <f>T7/#REF!</f>
        <v>#REF!</v>
      </c>
      <c r="S7" s="94"/>
      <c r="T7" s="94"/>
      <c r="U7" s="95"/>
      <c r="V7" s="3"/>
      <c r="W7" s="3"/>
      <c r="X7" s="3"/>
      <c r="Y7" s="3"/>
    </row>
    <row r="8" spans="1:32" x14ac:dyDescent="0.25">
      <c r="B8">
        <v>430</v>
      </c>
      <c r="C8">
        <f t="shared" si="6"/>
        <v>516</v>
      </c>
      <c r="D8" s="94">
        <f t="shared" si="5"/>
        <v>619.19999999999993</v>
      </c>
      <c r="E8" s="94">
        <v>12000000</v>
      </c>
      <c r="F8" s="94">
        <f t="shared" si="7"/>
        <v>27907</v>
      </c>
      <c r="G8" s="85">
        <f t="shared" si="3"/>
        <v>23255.81395348837</v>
      </c>
      <c r="H8">
        <f t="shared" ref="H8:H13" si="8">F8/D8</f>
        <v>45.06944444444445</v>
      </c>
      <c r="O8" s="94"/>
      <c r="P8" s="94"/>
      <c r="Q8" s="94"/>
      <c r="R8" s="94" t="e">
        <f>T8/#REF!</f>
        <v>#REF!</v>
      </c>
      <c r="S8" s="94"/>
      <c r="T8" s="94"/>
      <c r="U8" s="95"/>
      <c r="V8" s="3"/>
      <c r="W8" s="3"/>
      <c r="X8" s="3"/>
      <c r="Y8" s="3"/>
    </row>
    <row r="9" spans="1:32" x14ac:dyDescent="0.25">
      <c r="B9">
        <v>428</v>
      </c>
      <c r="C9">
        <f t="shared" si="6"/>
        <v>513.6</v>
      </c>
      <c r="D9" s="94">
        <f t="shared" si="5"/>
        <v>616.32000000000005</v>
      </c>
      <c r="E9" s="94">
        <v>9800000</v>
      </c>
      <c r="F9" s="94">
        <f t="shared" si="7"/>
        <v>22897</v>
      </c>
      <c r="G9" s="85">
        <f t="shared" si="3"/>
        <v>19080.996884735203</v>
      </c>
      <c r="H9">
        <f t="shared" si="8"/>
        <v>37.15115524402907</v>
      </c>
      <c r="O9" s="94"/>
      <c r="P9" s="94"/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94">
        <f t="shared" si="5"/>
        <v>0</v>
      </c>
      <c r="E10" s="94"/>
      <c r="F10" s="94" t="e">
        <f t="shared" si="7"/>
        <v>#DIV/0!</v>
      </c>
      <c r="G10" t="e">
        <f t="shared" ref="G10:G14" si="9">ROUND((E10/C10),0)</f>
        <v>#DIV/0!</v>
      </c>
      <c r="H10" t="e">
        <f t="shared" si="8"/>
        <v>#DIV/0!</v>
      </c>
      <c r="O10" s="94"/>
      <c r="P10" s="94" t="e">
        <f>#REF!*1.1</f>
        <v>#REF!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C11">
        <f t="shared" si="6"/>
        <v>0</v>
      </c>
      <c r="D11" s="94">
        <f t="shared" si="5"/>
        <v>0</v>
      </c>
      <c r="E11" s="94"/>
      <c r="F11" t="e">
        <f t="shared" si="7"/>
        <v>#DIV/0!</v>
      </c>
      <c r="G11" t="e">
        <f t="shared" si="9"/>
        <v>#DIV/0!</v>
      </c>
      <c r="H11" t="e">
        <f t="shared" si="8"/>
        <v>#DIV/0!</v>
      </c>
      <c r="P11" s="94" t="e">
        <f>#REF!*1.1</f>
        <v>#REF!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6"/>
        <v>0</v>
      </c>
      <c r="D12" s="94">
        <f t="shared" si="5"/>
        <v>0</v>
      </c>
      <c r="E12" s="94"/>
      <c r="F12" t="e">
        <f t="shared" si="7"/>
        <v>#DIV/0!</v>
      </c>
      <c r="G12" t="e">
        <f t="shared" si="9"/>
        <v>#DIV/0!</v>
      </c>
      <c r="H12" t="e">
        <f t="shared" si="8"/>
        <v>#DIV/0!</v>
      </c>
      <c r="I12">
        <f t="shared" ref="I12:I14" si="10">U12</f>
        <v>0</v>
      </c>
      <c r="J12">
        <f t="shared" ref="J12:J14" si="11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2">B13*1.1</f>
        <v>0</v>
      </c>
      <c r="D13">
        <f t="shared" ref="D13:D14" si="13">C13*1.2</f>
        <v>0</v>
      </c>
      <c r="E13" s="94"/>
      <c r="F13" t="e">
        <f t="shared" si="7"/>
        <v>#DIV/0!</v>
      </c>
      <c r="G13" t="e">
        <f t="shared" si="9"/>
        <v>#DIV/0!</v>
      </c>
      <c r="H13" t="e">
        <f t="shared" si="8"/>
        <v>#DIV/0!</v>
      </c>
      <c r="I13">
        <f t="shared" si="10"/>
        <v>0</v>
      </c>
      <c r="J13">
        <f t="shared" si="11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2"/>
        <v>0</v>
      </c>
      <c r="D14">
        <f t="shared" si="13"/>
        <v>0</v>
      </c>
      <c r="E14" s="94"/>
      <c r="F14" t="e">
        <f t="shared" si="7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0"/>
        <v>0</v>
      </c>
      <c r="J14">
        <f t="shared" si="11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94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94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94"/>
      <c r="T16" s="94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94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94"/>
      <c r="T17" s="94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94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94"/>
      <c r="T18" s="94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0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11" t="s">
        <v>55</v>
      </c>
      <c r="G117" s="111"/>
      <c r="H117" s="111"/>
      <c r="I117" s="111"/>
      <c r="J117" s="111"/>
      <c r="K117" s="111"/>
      <c r="L117" s="111"/>
      <c r="M117" s="11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L54:P96"/>
  <sheetViews>
    <sheetView workbookViewId="0">
      <selection activeCell="P96" sqref="P96"/>
    </sheetView>
  </sheetViews>
  <sheetFormatPr defaultRowHeight="15" x14ac:dyDescent="0.25"/>
  <sheetData>
    <row r="54" spans="12:13" x14ac:dyDescent="0.25">
      <c r="L54" t="s">
        <v>80</v>
      </c>
      <c r="M54">
        <v>2</v>
      </c>
    </row>
    <row r="96" spans="15:16" x14ac:dyDescent="0.25">
      <c r="O96" t="s">
        <v>82</v>
      </c>
      <c r="P96">
        <v>10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2025-02-20T04:40:17Z</dcterms:modified>
</cp:coreProperties>
</file>