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Unity Tower\"/>
    </mc:Choice>
  </mc:AlternateContent>
  <xr:revisionPtr revIDLastSave="0" documentId="13_ncr:1_{3BFBFF04-71B8-46C1-9FF4-9D3D89E893A7}" xr6:coauthVersionLast="47" xr6:coauthVersionMax="47" xr10:uidLastSave="{00000000-0000-0000-0000-000000000000}"/>
  <bookViews>
    <workbookView xWindow="-120" yWindow="-120" windowWidth="29040" windowHeight="15720" tabRatio="451" xr2:uid="{00000000-000D-0000-FFFF-FFFF00000000}"/>
  </bookViews>
  <sheets>
    <sheet name="A -Wing" sheetId="118" r:id="rId1"/>
    <sheet name="B -Wing" sheetId="122" r:id="rId2"/>
    <sheet name="Total" sheetId="119" r:id="rId3"/>
    <sheet name="RERA" sheetId="120" r:id="rId4"/>
    <sheet name="Typical " sheetId="73" r:id="rId5"/>
    <sheet name="RR" sheetId="115" r:id="rId6"/>
  </sheets>
  <definedNames>
    <definedName name="_xlnm._FilterDatabase" localSheetId="0" hidden="1">'A -Wing'!$D$2:$D$34</definedName>
    <definedName name="_xlnm._FilterDatabase" localSheetId="1" hidden="1">'B -Wing'!#REF!</definedName>
    <definedName name="_xlnm._FilterDatabase" localSheetId="4" hidden="1">'Typical '!#REF!</definedName>
  </definedNames>
  <calcPr calcId="191029"/>
</workbook>
</file>

<file path=xl/calcChain.xml><?xml version="1.0" encoding="utf-8"?>
<calcChain xmlns="http://schemas.openxmlformats.org/spreadsheetml/2006/main">
  <c r="O2" i="118" l="1"/>
  <c r="G9" i="119"/>
  <c r="G4" i="119"/>
  <c r="F4" i="119"/>
  <c r="E4" i="119"/>
  <c r="D4" i="119"/>
  <c r="C4" i="119"/>
  <c r="C11" i="119"/>
  <c r="B5" i="119"/>
  <c r="M22" i="73"/>
  <c r="M21" i="73"/>
  <c r="M20" i="73"/>
  <c r="M19" i="73"/>
  <c r="M18" i="73"/>
  <c r="M17" i="73"/>
  <c r="M14" i="73"/>
  <c r="M13" i="73"/>
  <c r="M12" i="73"/>
  <c r="M11" i="73"/>
  <c r="M10" i="73"/>
  <c r="M9" i="73"/>
  <c r="L22" i="73"/>
  <c r="L21" i="73"/>
  <c r="L20" i="73"/>
  <c r="L19" i="73"/>
  <c r="L18" i="73"/>
  <c r="L17" i="73"/>
  <c r="L3" i="73"/>
  <c r="L13" i="73"/>
  <c r="L12" i="73"/>
  <c r="L10" i="73"/>
  <c r="R3" i="73"/>
  <c r="E34" i="118"/>
  <c r="F34" i="118"/>
  <c r="F24" i="122" l="1"/>
  <c r="E24" i="122"/>
  <c r="G23" i="122"/>
  <c r="H23" i="122" s="1"/>
  <c r="G22" i="122"/>
  <c r="J22" i="122" s="1"/>
  <c r="G21" i="122"/>
  <c r="J21" i="122" s="1"/>
  <c r="G20" i="122"/>
  <c r="J20" i="122" s="1"/>
  <c r="G19" i="122"/>
  <c r="J19" i="122" s="1"/>
  <c r="G18" i="122"/>
  <c r="J18" i="122" s="1"/>
  <c r="G17" i="122"/>
  <c r="J17" i="122" s="1"/>
  <c r="G16" i="122"/>
  <c r="J16" i="122" s="1"/>
  <c r="G15" i="122"/>
  <c r="H15" i="122" s="1"/>
  <c r="G14" i="122"/>
  <c r="J14" i="122" s="1"/>
  <c r="G13" i="122"/>
  <c r="J13" i="122" s="1"/>
  <c r="G12" i="122"/>
  <c r="J12" i="122" s="1"/>
  <c r="G11" i="122"/>
  <c r="H11" i="122" s="1"/>
  <c r="G10" i="122"/>
  <c r="J10" i="122" s="1"/>
  <c r="G9" i="122"/>
  <c r="H9" i="122" s="1"/>
  <c r="G8" i="122"/>
  <c r="J8" i="122" s="1"/>
  <c r="G7" i="122"/>
  <c r="J7" i="122" s="1"/>
  <c r="G6" i="122"/>
  <c r="J6" i="122" s="1"/>
  <c r="G5" i="122"/>
  <c r="J5" i="122" s="1"/>
  <c r="L5" i="122" s="1"/>
  <c r="G4" i="122"/>
  <c r="J4" i="122" s="1"/>
  <c r="G3" i="122"/>
  <c r="H3" i="122" s="1"/>
  <c r="G2" i="122"/>
  <c r="M42" i="73"/>
  <c r="M41" i="73"/>
  <c r="M40" i="73"/>
  <c r="M39" i="73"/>
  <c r="M36" i="73"/>
  <c r="M35" i="73"/>
  <c r="M34" i="73"/>
  <c r="M33" i="73"/>
  <c r="M27" i="73"/>
  <c r="L27" i="73"/>
  <c r="M30" i="73"/>
  <c r="M6" i="73"/>
  <c r="M3" i="73"/>
  <c r="K42" i="73"/>
  <c r="K41" i="73"/>
  <c r="K40" i="73"/>
  <c r="K39" i="73"/>
  <c r="K22" i="73"/>
  <c r="K21" i="73"/>
  <c r="K20" i="73"/>
  <c r="K19" i="73"/>
  <c r="K18" i="73"/>
  <c r="K17" i="73"/>
  <c r="K6" i="73"/>
  <c r="G3" i="73"/>
  <c r="I3" i="73"/>
  <c r="K3" i="73"/>
  <c r="K14" i="73"/>
  <c r="K13" i="73"/>
  <c r="K12" i="73"/>
  <c r="K11" i="73"/>
  <c r="K10" i="73"/>
  <c r="K9" i="73"/>
  <c r="I14" i="73"/>
  <c r="I13" i="73"/>
  <c r="I12" i="73"/>
  <c r="I11" i="73"/>
  <c r="I10" i="73"/>
  <c r="I9" i="73"/>
  <c r="I6" i="73"/>
  <c r="G6" i="73"/>
  <c r="G14" i="73"/>
  <c r="G13" i="73"/>
  <c r="G12" i="73"/>
  <c r="G11" i="73"/>
  <c r="G10" i="73"/>
  <c r="G9" i="73"/>
  <c r="I22" i="73"/>
  <c r="I21" i="73"/>
  <c r="I20" i="73"/>
  <c r="I19" i="73"/>
  <c r="I18" i="73"/>
  <c r="I17" i="73"/>
  <c r="G22" i="73"/>
  <c r="G21" i="73"/>
  <c r="G20" i="73"/>
  <c r="G19" i="73"/>
  <c r="G18" i="73"/>
  <c r="G17" i="73"/>
  <c r="K30" i="73"/>
  <c r="I30" i="73"/>
  <c r="K27" i="73"/>
  <c r="I27" i="73"/>
  <c r="G27" i="73"/>
  <c r="G30" i="73"/>
  <c r="K36" i="73"/>
  <c r="K35" i="73"/>
  <c r="K34" i="73"/>
  <c r="K33" i="73"/>
  <c r="G36" i="73"/>
  <c r="G35" i="73"/>
  <c r="G34" i="73"/>
  <c r="G33" i="73"/>
  <c r="I36" i="73"/>
  <c r="I35" i="73"/>
  <c r="I34" i="73"/>
  <c r="I33" i="73"/>
  <c r="I42" i="73"/>
  <c r="I41" i="73"/>
  <c r="I40" i="73"/>
  <c r="I39" i="73"/>
  <c r="G42" i="73"/>
  <c r="G41" i="73"/>
  <c r="G40" i="73"/>
  <c r="G39" i="73"/>
  <c r="E42" i="73"/>
  <c r="E41" i="73"/>
  <c r="E40" i="73"/>
  <c r="E39" i="73"/>
  <c r="E36" i="73"/>
  <c r="E35" i="73"/>
  <c r="E34" i="73"/>
  <c r="E33" i="73"/>
  <c r="E30" i="73"/>
  <c r="E27" i="73"/>
  <c r="E22" i="73"/>
  <c r="E21" i="73"/>
  <c r="E20" i="73"/>
  <c r="E19" i="73"/>
  <c r="E18" i="73"/>
  <c r="E17" i="73"/>
  <c r="E14" i="73"/>
  <c r="E13" i="73"/>
  <c r="E12" i="73"/>
  <c r="E11" i="73"/>
  <c r="E10" i="73"/>
  <c r="E9" i="73"/>
  <c r="E6" i="73"/>
  <c r="E3" i="73"/>
  <c r="K35" i="115"/>
  <c r="K34" i="115"/>
  <c r="H5" i="122" l="1"/>
  <c r="J3" i="122"/>
  <c r="L3" i="122" s="1"/>
  <c r="J9" i="122"/>
  <c r="L9" i="122" s="1"/>
  <c r="J15" i="122"/>
  <c r="L15" i="122" s="1"/>
  <c r="J11" i="122"/>
  <c r="L11" i="122" s="1"/>
  <c r="H17" i="122"/>
  <c r="J23" i="122"/>
  <c r="L23" i="122" s="1"/>
  <c r="H21" i="122"/>
  <c r="L7" i="122"/>
  <c r="M7" i="122"/>
  <c r="L13" i="122"/>
  <c r="M13" i="122"/>
  <c r="L19" i="122"/>
  <c r="M19" i="122"/>
  <c r="M3" i="122"/>
  <c r="H7" i="122"/>
  <c r="M5" i="122"/>
  <c r="H13" i="122"/>
  <c r="H19" i="122"/>
  <c r="G24" i="122"/>
  <c r="M6" i="122"/>
  <c r="L6" i="122"/>
  <c r="K6" i="122"/>
  <c r="L21" i="122"/>
  <c r="M21" i="122"/>
  <c r="K21" i="122"/>
  <c r="M12" i="122"/>
  <c r="K12" i="122"/>
  <c r="L12" i="122"/>
  <c r="M18" i="122"/>
  <c r="K18" i="122"/>
  <c r="L18" i="122"/>
  <c r="K8" i="122"/>
  <c r="M8" i="122"/>
  <c r="L8" i="122"/>
  <c r="M14" i="122"/>
  <c r="L14" i="122"/>
  <c r="K14" i="122"/>
  <c r="M16" i="122"/>
  <c r="K16" i="122"/>
  <c r="L16" i="122"/>
  <c r="M22" i="122"/>
  <c r="L22" i="122"/>
  <c r="K22" i="122"/>
  <c r="M4" i="122"/>
  <c r="L4" i="122"/>
  <c r="K4" i="122"/>
  <c r="M10" i="122"/>
  <c r="L10" i="122"/>
  <c r="K10" i="122"/>
  <c r="L17" i="122"/>
  <c r="M17" i="122"/>
  <c r="K17" i="122"/>
  <c r="K20" i="122"/>
  <c r="M20" i="122"/>
  <c r="L20" i="122"/>
  <c r="H2" i="122"/>
  <c r="K3" i="122"/>
  <c r="H4" i="122"/>
  <c r="K5" i="122"/>
  <c r="H6" i="122"/>
  <c r="K7" i="122"/>
  <c r="H8" i="122"/>
  <c r="H10" i="122"/>
  <c r="K11" i="122"/>
  <c r="H12" i="122"/>
  <c r="K13" i="122"/>
  <c r="H14" i="122"/>
  <c r="H16" i="122"/>
  <c r="H18" i="122"/>
  <c r="K19" i="122"/>
  <c r="H20" i="122"/>
  <c r="H22" i="122"/>
  <c r="J2" i="122"/>
  <c r="J4" i="119"/>
  <c r="G3" i="118"/>
  <c r="J3" i="118" s="1"/>
  <c r="G4" i="118"/>
  <c r="J4" i="118" s="1"/>
  <c r="G5" i="118"/>
  <c r="G6" i="118"/>
  <c r="J6" i="118" s="1"/>
  <c r="G7" i="118"/>
  <c r="J7" i="118" s="1"/>
  <c r="G8" i="118"/>
  <c r="J8" i="118" s="1"/>
  <c r="G9" i="118"/>
  <c r="J9" i="118" s="1"/>
  <c r="G10" i="118"/>
  <c r="J10" i="118" s="1"/>
  <c r="G11" i="118"/>
  <c r="J11" i="118" s="1"/>
  <c r="G12" i="118"/>
  <c r="J12" i="118" s="1"/>
  <c r="G13" i="118"/>
  <c r="J13" i="118" s="1"/>
  <c r="G14" i="118"/>
  <c r="J14" i="118" s="1"/>
  <c r="G15" i="118"/>
  <c r="J15" i="118" s="1"/>
  <c r="G16" i="118"/>
  <c r="J16" i="118" s="1"/>
  <c r="G17" i="118"/>
  <c r="J17" i="118" s="1"/>
  <c r="G18" i="118"/>
  <c r="J18" i="118" s="1"/>
  <c r="G19" i="118"/>
  <c r="J19" i="118" s="1"/>
  <c r="G20" i="118"/>
  <c r="J20" i="118" s="1"/>
  <c r="G21" i="118"/>
  <c r="J21" i="118" s="1"/>
  <c r="G22" i="118"/>
  <c r="J22" i="118" s="1"/>
  <c r="G23" i="118"/>
  <c r="J23" i="118" s="1"/>
  <c r="G24" i="118"/>
  <c r="J24" i="118" s="1"/>
  <c r="G25" i="118"/>
  <c r="J25" i="118" s="1"/>
  <c r="G26" i="118"/>
  <c r="J26" i="118" s="1"/>
  <c r="G27" i="118"/>
  <c r="J27" i="118" s="1"/>
  <c r="G28" i="118"/>
  <c r="J28" i="118" s="1"/>
  <c r="G29" i="118"/>
  <c r="J29" i="118" s="1"/>
  <c r="G30" i="118"/>
  <c r="J30" i="118" s="1"/>
  <c r="G31" i="118"/>
  <c r="J31" i="118" s="1"/>
  <c r="G32" i="118"/>
  <c r="J32" i="118" s="1"/>
  <c r="G33" i="118"/>
  <c r="J33" i="118" s="1"/>
  <c r="M34" i="115"/>
  <c r="M35" i="115"/>
  <c r="M36" i="115"/>
  <c r="M37" i="115"/>
  <c r="M38" i="115"/>
  <c r="K33" i="115"/>
  <c r="M33" i="115" s="1"/>
  <c r="K32" i="115"/>
  <c r="M32" i="115" s="1"/>
  <c r="J5" i="118" l="1"/>
  <c r="G34" i="118"/>
  <c r="K15" i="122"/>
  <c r="K9" i="122"/>
  <c r="M15" i="122"/>
  <c r="M9" i="122"/>
  <c r="M11" i="122"/>
  <c r="K23" i="122"/>
  <c r="M23" i="122"/>
  <c r="M2" i="122"/>
  <c r="J24" i="122"/>
  <c r="L2" i="122"/>
  <c r="L24" i="122" s="1"/>
  <c r="K2" i="122"/>
  <c r="K24" i="122" s="1"/>
  <c r="H24" i="122"/>
  <c r="K31" i="118"/>
  <c r="L31" i="118"/>
  <c r="M31" i="118"/>
  <c r="K23" i="118"/>
  <c r="L23" i="118"/>
  <c r="M23" i="118"/>
  <c r="M19" i="118"/>
  <c r="K19" i="118"/>
  <c r="L19" i="118"/>
  <c r="H31" i="118"/>
  <c r="H27" i="118"/>
  <c r="H15" i="118"/>
  <c r="K30" i="118"/>
  <c r="M30" i="118"/>
  <c r="L30" i="118"/>
  <c r="K26" i="118"/>
  <c r="M26" i="118"/>
  <c r="L26" i="118"/>
  <c r="K14" i="118"/>
  <c r="L14" i="118"/>
  <c r="M14" i="118"/>
  <c r="K10" i="118"/>
  <c r="L10" i="118"/>
  <c r="M10" i="118"/>
  <c r="K6" i="118"/>
  <c r="L6" i="118"/>
  <c r="M6" i="118"/>
  <c r="L3" i="118"/>
  <c r="K3" i="118"/>
  <c r="M3" i="118"/>
  <c r="H30" i="118"/>
  <c r="H26" i="118"/>
  <c r="H22" i="118"/>
  <c r="H18" i="118"/>
  <c r="H14" i="118"/>
  <c r="H10" i="118"/>
  <c r="H6" i="118"/>
  <c r="H3" i="118"/>
  <c r="K15" i="118"/>
  <c r="M15" i="118"/>
  <c r="L15" i="118"/>
  <c r="K7" i="118"/>
  <c r="L7" i="118"/>
  <c r="M7" i="118"/>
  <c r="H7" i="118"/>
  <c r="K22" i="118"/>
  <c r="M22" i="118"/>
  <c r="L22" i="118"/>
  <c r="M18" i="118"/>
  <c r="K18" i="118"/>
  <c r="L18" i="118"/>
  <c r="K33" i="118"/>
  <c r="L33" i="118"/>
  <c r="M33" i="118"/>
  <c r="K29" i="118"/>
  <c r="L29" i="118"/>
  <c r="M29" i="118"/>
  <c r="K25" i="118"/>
  <c r="L25" i="118"/>
  <c r="M25" i="118"/>
  <c r="M21" i="118"/>
  <c r="K21" i="118"/>
  <c r="L21" i="118"/>
  <c r="M17" i="118"/>
  <c r="K17" i="118"/>
  <c r="L17" i="118"/>
  <c r="K13" i="118"/>
  <c r="M13" i="118"/>
  <c r="L13" i="118"/>
  <c r="K9" i="118"/>
  <c r="L9" i="118"/>
  <c r="M9" i="118"/>
  <c r="K5" i="118"/>
  <c r="L5" i="118"/>
  <c r="M5" i="118"/>
  <c r="H33" i="118"/>
  <c r="H29" i="118"/>
  <c r="H25" i="118"/>
  <c r="H21" i="118"/>
  <c r="H17" i="118"/>
  <c r="H13" i="118"/>
  <c r="H9" i="118"/>
  <c r="H5" i="118"/>
  <c r="K27" i="118"/>
  <c r="L27" i="118"/>
  <c r="M27" i="118"/>
  <c r="K11" i="118"/>
  <c r="M11" i="118"/>
  <c r="L11" i="118"/>
  <c r="H23" i="118"/>
  <c r="H19" i="118"/>
  <c r="H11" i="118"/>
  <c r="K32" i="118"/>
  <c r="L32" i="118"/>
  <c r="M32" i="118"/>
  <c r="K28" i="118"/>
  <c r="L28" i="118"/>
  <c r="M28" i="118"/>
  <c r="K24" i="118"/>
  <c r="M24" i="118"/>
  <c r="L24" i="118"/>
  <c r="M20" i="118"/>
  <c r="K20" i="118"/>
  <c r="L20" i="118"/>
  <c r="K16" i="118"/>
  <c r="M16" i="118"/>
  <c r="L16" i="118"/>
  <c r="K12" i="118"/>
  <c r="L12" i="118"/>
  <c r="M12" i="118"/>
  <c r="K8" i="118"/>
  <c r="M8" i="118"/>
  <c r="L8" i="118"/>
  <c r="K4" i="118"/>
  <c r="M4" i="118"/>
  <c r="L4" i="118"/>
  <c r="H32" i="118"/>
  <c r="H28" i="118"/>
  <c r="H24" i="118"/>
  <c r="H20" i="118"/>
  <c r="H16" i="118"/>
  <c r="H12" i="118"/>
  <c r="H8" i="118"/>
  <c r="H4" i="118"/>
  <c r="K4" i="119"/>
  <c r="G2" i="118"/>
  <c r="C3" i="119" s="1"/>
  <c r="C5" i="119" s="1"/>
  <c r="H34" i="118" l="1"/>
  <c r="J2" i="118"/>
  <c r="H2" i="118"/>
  <c r="D3" i="119" l="1"/>
  <c r="J3" i="119"/>
  <c r="D5" i="119"/>
  <c r="L2" i="118"/>
  <c r="L34" i="118" s="1"/>
  <c r="G3" i="119" s="1"/>
  <c r="G5" i="119" s="1"/>
  <c r="J34" i="118"/>
  <c r="E3" i="119" s="1"/>
  <c r="E5" i="119" s="1"/>
  <c r="M2" i="118"/>
  <c r="K2" i="118"/>
  <c r="K34" i="118" s="1"/>
  <c r="F3" i="119" s="1"/>
  <c r="F5" i="119" s="1"/>
  <c r="K3" i="119" l="1"/>
  <c r="K5" i="119" s="1"/>
  <c r="J5" i="119"/>
  <c r="O4" i="115"/>
  <c r="P4" i="115" l="1"/>
</calcChain>
</file>

<file path=xl/sharedStrings.xml><?xml version="1.0" encoding="utf-8"?>
<sst xmlns="http://schemas.openxmlformats.org/spreadsheetml/2006/main" count="139" uniqueCount="40">
  <si>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</si>
  <si>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</si>
  <si>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</si>
  <si>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</si>
  <si>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</si>
  <si>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</si>
  <si>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Fair Market Value                         in `
</t>
  </si>
  <si>
    <t>Realizable Value                             in `</t>
  </si>
  <si>
    <t>Distress Sale Value                         in `</t>
  </si>
  <si>
    <t>Expected Rent per month                in `</t>
  </si>
  <si>
    <t xml:space="preserve">Rate per 
Sq. ft. on Total Area 
in `
</t>
  </si>
  <si>
    <t xml:space="preserve">As per Approved Plan Carpet Area in 
Sq. Ft. 
</t>
  </si>
  <si>
    <t>CA</t>
  </si>
  <si>
    <t>BUA</t>
  </si>
  <si>
    <t>FMV</t>
  </si>
  <si>
    <t>RV</t>
  </si>
  <si>
    <t>DV</t>
  </si>
  <si>
    <t>Com</t>
  </si>
  <si>
    <t>Bal</t>
  </si>
  <si>
    <t>A</t>
  </si>
  <si>
    <t>B</t>
  </si>
  <si>
    <t xml:space="preserve">Total </t>
  </si>
  <si>
    <t>A -wing</t>
  </si>
  <si>
    <t>1st Flr</t>
  </si>
  <si>
    <t>3 BHK</t>
  </si>
  <si>
    <t>B -wing</t>
  </si>
  <si>
    <t>2nd Flr</t>
  </si>
  <si>
    <t>Tot-1</t>
  </si>
  <si>
    <t>3rd Flr</t>
  </si>
  <si>
    <t>Tot - 6</t>
  </si>
  <si>
    <t>2 BHK</t>
  </si>
  <si>
    <t>Tot - 4</t>
  </si>
  <si>
    <t>Typical - 4-7th flr</t>
  </si>
  <si>
    <t>Encl Bal.</t>
  </si>
  <si>
    <t>Terr</t>
  </si>
  <si>
    <t xml:space="preserve">Built up Area in 
Sq. Ft. (10%) 
</t>
  </si>
  <si>
    <t xml:space="preserve">As per Plan  (Encl. Balcony + Balcony + 40% Terrace Area in 
Sq. Ft. 
</t>
  </si>
  <si>
    <t xml:space="preserve">As per Plan  (Encl. Balcony + Balcony +  Area in 
Sq. Ft. 
</t>
  </si>
  <si>
    <t xml:space="preserve">                            2 BHK - 15                        3 BHK - 17</t>
  </si>
  <si>
    <t xml:space="preserve">                                                  3 BHK - 22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</si>
</sst>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8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8"/>
      <color rgb="FF212529"/>
      <name val="Arial"/>
      <family val="2"/>
    </font>
    <font>
      <b/>
      <sz val="8"/>
      <color rgb="FF212529"/>
      <name val="Arial"/>
      <family val="2"/>
    </font>
    <font>
      <b/>
      <sz val="8"/>
      <color rgb="FF000000"/>
      <name val="Arial"/>
      <family val="2"/>
    </font>
    <font>
      <sz val="10"/>
      <color rgb="FFFF0000"/>
      <name val="Arial Narrow"/>
      <family val="2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3F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3" xfId="0" applyFill="1" applyBorder="1"/>
    <xf numFmtId="0" fontId="0" fillId="2" borderId="4" xfId="0" applyFill="1" applyBorder="1"/>
    <xf numFmtId="43" fontId="0" fillId="0" borderId="0" xfId="3" applyFont="1"/>
    <xf numFmtId="0" fontId="2" fillId="3" borderId="1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0" xfId="0" applyFont="1"/>
    <xf numFmtId="43" fontId="4" fillId="0" borderId="0" xfId="0" applyNumberFormat="1" applyFont="1"/>
    <xf numFmtId="1" fontId="3" fillId="0" borderId="5" xfId="0" applyNumberFormat="1" applyFont="1" applyBorder="1" applyAlignment="1">
      <alignment horizontal="center"/>
    </xf>
    <xf numFmtId="43" fontId="0" fillId="0" borderId="0" xfId="3" applyFont="1" applyFill="1"/>
    <xf numFmtId="0" fontId="2" fillId="0" borderId="0" xfId="0" applyFont="1"/>
    <xf numFmtId="0" fontId="2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2" fillId="0" borderId="0" xfId="0" applyNumberFormat="1" applyFont="1"/>
    <xf numFmtId="43" fontId="2" fillId="0" borderId="0" xfId="0" applyNumberFormat="1" applyFont="1"/>
    <xf numFmtId="0" fontId="2" fillId="3" borderId="0" xfId="0" applyFont="1" applyFill="1"/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5" fillId="0" borderId="0" xfId="0" applyFont="1"/>
    <xf numFmtId="0" fontId="0" fillId="0" borderId="0" xfId="0" applyAlignment="1">
      <alignment horizontal="center"/>
    </xf>
    <xf numFmtId="0" fontId="9" fillId="2" borderId="9" xfId="0" applyFont="1" applyFill="1" applyBorder="1" applyAlignment="1">
      <alignment horizontal="center" vertical="top" wrapText="1"/>
    </xf>
    <xf numFmtId="0" fontId="7" fillId="5" borderId="9" xfId="0" applyFont="1" applyFill="1" applyBorder="1" applyAlignment="1">
      <alignment horizontal="center" vertical="top" wrapText="1"/>
    </xf>
    <xf numFmtId="0" fontId="10" fillId="2" borderId="9" xfId="0" applyFont="1" applyFill="1" applyBorder="1" applyAlignment="1">
      <alignment horizontal="center" vertical="top" wrapText="1"/>
    </xf>
    <xf numFmtId="0" fontId="11" fillId="5" borderId="9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9" fillId="2" borderId="9" xfId="0" applyFont="1" applyFill="1" applyBorder="1" applyAlignment="1">
      <alignment vertical="top" wrapText="1"/>
    </xf>
    <xf numFmtId="0" fontId="12" fillId="0" borderId="0" xfId="0" applyFont="1"/>
    <xf numFmtId="1" fontId="12" fillId="0" borderId="0" xfId="0" applyNumberFormat="1" applyFont="1"/>
    <xf numFmtId="43" fontId="12" fillId="0" borderId="0" xfId="0" applyNumberFormat="1" applyFont="1"/>
    <xf numFmtId="0" fontId="5" fillId="4" borderId="0" xfId="0" applyFont="1" applyFill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5" fillId="0" borderId="1" xfId="0" applyFont="1" applyBorder="1"/>
    <xf numFmtId="0" fontId="13" fillId="0" borderId="0" xfId="0" applyFont="1"/>
    <xf numFmtId="0" fontId="5" fillId="2" borderId="3" xfId="0" applyFont="1" applyFill="1" applyBorder="1"/>
    <xf numFmtId="1" fontId="2" fillId="0" borderId="1" xfId="0" applyNumberFormat="1" applyFont="1" applyBorder="1" applyAlignment="1">
      <alignment horizontal="center" vertical="center" wrapText="1"/>
    </xf>
    <xf numFmtId="165" fontId="2" fillId="0" borderId="1" xfId="3" applyNumberFormat="1" applyFont="1" applyFill="1" applyBorder="1" applyAlignment="1">
      <alignment vertical="center" wrapText="1"/>
    </xf>
    <xf numFmtId="1" fontId="2" fillId="0" borderId="1" xfId="2" applyNumberFormat="1" applyFont="1" applyBorder="1" applyAlignment="1">
      <alignment horizontal="center" vertical="top" wrapText="1"/>
    </xf>
    <xf numFmtId="1" fontId="2" fillId="0" borderId="5" xfId="0" applyNumberFormat="1" applyFont="1" applyBorder="1" applyAlignment="1">
      <alignment horizontal="center" vertical="center" wrapText="1"/>
    </xf>
    <xf numFmtId="165" fontId="3" fillId="0" borderId="5" xfId="3" applyNumberFormat="1" applyFont="1" applyFill="1" applyBorder="1" applyAlignment="1">
      <alignment vertical="center" wrapText="1"/>
    </xf>
    <xf numFmtId="1" fontId="2" fillId="0" borderId="5" xfId="2" applyNumberFormat="1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Fill="1"/>
    <xf numFmtId="0" fontId="8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top" wrapText="1"/>
    </xf>
    <xf numFmtId="1" fontId="0" fillId="0" borderId="1" xfId="0" applyNumberFormat="1" applyFill="1" applyBorder="1" applyAlignment="1">
      <alignment horizontal="center" vertical="center"/>
    </xf>
    <xf numFmtId="43" fontId="0" fillId="0" borderId="1" xfId="3" applyFont="1" applyFill="1" applyBorder="1" applyAlignment="1">
      <alignment vertical="center"/>
    </xf>
    <xf numFmtId="43" fontId="0" fillId="0" borderId="0" xfId="0" applyNumberFormat="1" applyFill="1"/>
    <xf numFmtId="0" fontId="5" fillId="0" borderId="1" xfId="0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43" fontId="5" fillId="0" borderId="1" xfId="0" applyNumberFormat="1" applyFont="1" applyFill="1" applyBorder="1"/>
    <xf numFmtId="43" fontId="5" fillId="0" borderId="0" xfId="0" applyNumberFormat="1" applyFont="1" applyFill="1"/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128</xdr:row>
      <xdr:rowOff>171450</xdr:rowOff>
    </xdr:from>
    <xdr:to>
      <xdr:col>19</xdr:col>
      <xdr:colOff>38100</xdr:colOff>
      <xdr:row>138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140</xdr:row>
      <xdr:rowOff>161925</xdr:rowOff>
    </xdr:from>
    <xdr:to>
      <xdr:col>19</xdr:col>
      <xdr:colOff>9525</xdr:colOff>
      <xdr:row>149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152</xdr:row>
      <xdr:rowOff>133350</xdr:rowOff>
    </xdr:from>
    <xdr:to>
      <xdr:col>19</xdr:col>
      <xdr:colOff>9525</xdr:colOff>
      <xdr:row>161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19</xdr:col>
      <xdr:colOff>57150</xdr:colOff>
      <xdr:row>172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174</xdr:row>
      <xdr:rowOff>9525</xdr:rowOff>
    </xdr:from>
    <xdr:to>
      <xdr:col>19</xdr:col>
      <xdr:colOff>66675</xdr:colOff>
      <xdr:row>184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171450</xdr:rowOff>
    </xdr:from>
    <xdr:to>
      <xdr:col>8</xdr:col>
      <xdr:colOff>447675</xdr:colOff>
      <xdr:row>26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C0D048-00E3-41CE-240F-AEE255254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71450"/>
          <a:ext cx="5734050" cy="48291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4C485-28E7-4FF8-8B4B-FEA9A0A36D22}">
  <dimension ref="A1:P50"/>
  <sheetViews>
    <sheetView tabSelected="1" zoomScale="190" zoomScaleNormal="190" workbookViewId="0">
      <selection activeCell="M13" sqref="M13"/>
    </sheetView>
  </sheetViews>
  <sheetFormatPr defaultRowHeight="12.75" x14ac:dyDescent="0.2"/>
  <cols>
    <col min="1" max="1" width="4.7109375" style="18" customWidth="1"/>
    <col min="2" max="2" width="6.28515625" style="13" customWidth="1"/>
    <col min="3" max="3" width="5.42578125" style="13" customWidth="1"/>
    <col min="4" max="4" width="6.42578125" style="13" customWidth="1"/>
    <col min="5" max="5" width="5.7109375" style="19" customWidth="1"/>
    <col min="6" max="6" width="7.28515625" style="19" customWidth="1"/>
    <col min="7" max="7" width="5.42578125" style="19" customWidth="1"/>
    <col min="8" max="8" width="7.28515625" style="19" customWidth="1"/>
    <col min="9" max="9" width="7.42578125" style="13" customWidth="1"/>
    <col min="10" max="10" width="10.85546875" style="13" customWidth="1"/>
    <col min="11" max="11" width="10.7109375" style="13" customWidth="1"/>
    <col min="12" max="12" width="11.28515625" style="13" customWidth="1"/>
    <col min="13" max="13" width="8" style="13" customWidth="1"/>
    <col min="14" max="14" width="9.140625" style="33" customWidth="1"/>
    <col min="15" max="15" width="11" style="13" customWidth="1"/>
    <col min="16" max="16" width="10.85546875" style="13" customWidth="1"/>
    <col min="17" max="16384" width="9.140625" style="13"/>
  </cols>
  <sheetData>
    <row r="1" spans="1:16" ht="66.75" customHeight="1" x14ac:dyDescent="0.2">
      <c r="A1" s="21" t="s">
        <v>0</v>
      </c>
      <c r="B1" s="22" t="s">
        <v>3</v>
      </c>
      <c r="C1" s="22" t="s">
        <v>1</v>
      </c>
      <c r="D1" s="22" t="s">
        <v>4</v>
      </c>
      <c r="E1" s="23" t="s">
        <v>11</v>
      </c>
      <c r="F1" s="23" t="s">
        <v>36</v>
      </c>
      <c r="G1" s="24" t="s">
        <v>5</v>
      </c>
      <c r="H1" s="22" t="s">
        <v>35</v>
      </c>
      <c r="I1" s="22" t="s">
        <v>10</v>
      </c>
      <c r="J1" s="22" t="s">
        <v>6</v>
      </c>
      <c r="K1" s="22" t="s">
        <v>7</v>
      </c>
      <c r="L1" s="22" t="s">
        <v>8</v>
      </c>
      <c r="M1" s="22" t="s">
        <v>9</v>
      </c>
    </row>
    <row r="2" spans="1:16" x14ac:dyDescent="0.2">
      <c r="A2" s="6">
        <v>1</v>
      </c>
      <c r="B2" s="8">
        <v>101</v>
      </c>
      <c r="C2" s="7">
        <v>1</v>
      </c>
      <c r="D2" s="14" t="s">
        <v>24</v>
      </c>
      <c r="E2" s="14">
        <v>791</v>
      </c>
      <c r="F2" s="14">
        <v>343</v>
      </c>
      <c r="G2" s="14">
        <f t="shared" ref="G2:G33" si="0">E2+F2</f>
        <v>1134</v>
      </c>
      <c r="H2" s="15">
        <f>G2*1.1</f>
        <v>1247.4000000000001</v>
      </c>
      <c r="I2" s="42">
        <v>6300</v>
      </c>
      <c r="J2" s="43">
        <f>I2*G2</f>
        <v>7144200</v>
      </c>
      <c r="K2" s="43">
        <f t="shared" ref="K2" si="1">J2*0.95</f>
        <v>6786990</v>
      </c>
      <c r="L2" s="43">
        <f t="shared" ref="L2" si="2">J2*0.8</f>
        <v>5715360</v>
      </c>
      <c r="M2" s="44">
        <f t="shared" ref="M2" si="3">MROUND((J2*0.025/12),500)</f>
        <v>15000</v>
      </c>
      <c r="N2" s="34"/>
      <c r="O2" s="17">
        <f>J2/H2</f>
        <v>5727.272727272727</v>
      </c>
      <c r="P2" s="17"/>
    </row>
    <row r="3" spans="1:16" x14ac:dyDescent="0.2">
      <c r="A3" s="6">
        <v>2</v>
      </c>
      <c r="B3" s="8">
        <v>201</v>
      </c>
      <c r="C3" s="7">
        <v>2</v>
      </c>
      <c r="D3" s="14" t="s">
        <v>24</v>
      </c>
      <c r="E3" s="14">
        <v>791</v>
      </c>
      <c r="F3" s="14">
        <v>237</v>
      </c>
      <c r="G3" s="14">
        <f t="shared" si="0"/>
        <v>1028</v>
      </c>
      <c r="H3" s="15">
        <f t="shared" ref="H3:H32" si="4">G3*1.1</f>
        <v>1130.8000000000002</v>
      </c>
      <c r="I3" s="42">
        <v>6300</v>
      </c>
      <c r="J3" s="43">
        <f t="shared" ref="J3:J32" si="5">I3*G3</f>
        <v>6476400</v>
      </c>
      <c r="K3" s="43">
        <f t="shared" ref="K3:K32" si="6">J3*0.95</f>
        <v>6152580</v>
      </c>
      <c r="L3" s="43">
        <f t="shared" ref="L3:L32" si="7">J3*0.8</f>
        <v>5181120</v>
      </c>
      <c r="M3" s="44">
        <f t="shared" ref="M3:M32" si="8">MROUND((J3*0.025/12),500)</f>
        <v>13500</v>
      </c>
      <c r="N3" s="35"/>
      <c r="O3" s="17"/>
    </row>
    <row r="4" spans="1:16" x14ac:dyDescent="0.2">
      <c r="A4" s="6">
        <v>3</v>
      </c>
      <c r="B4" s="8">
        <v>301</v>
      </c>
      <c r="C4" s="7">
        <v>3</v>
      </c>
      <c r="D4" s="14" t="s">
        <v>24</v>
      </c>
      <c r="E4" s="14">
        <v>791</v>
      </c>
      <c r="F4" s="14">
        <v>237</v>
      </c>
      <c r="G4" s="14">
        <f t="shared" si="0"/>
        <v>1028</v>
      </c>
      <c r="H4" s="15">
        <f t="shared" si="4"/>
        <v>1130.8000000000002</v>
      </c>
      <c r="I4" s="42">
        <v>6300</v>
      </c>
      <c r="J4" s="43">
        <f t="shared" si="5"/>
        <v>6476400</v>
      </c>
      <c r="K4" s="43">
        <f t="shared" si="6"/>
        <v>6152580</v>
      </c>
      <c r="L4" s="43">
        <f t="shared" si="7"/>
        <v>5181120</v>
      </c>
      <c r="M4" s="44">
        <f t="shared" si="8"/>
        <v>13500</v>
      </c>
      <c r="N4" s="35"/>
      <c r="O4" s="17"/>
    </row>
    <row r="5" spans="1:16" x14ac:dyDescent="0.2">
      <c r="A5" s="6">
        <v>4</v>
      </c>
      <c r="B5" s="8">
        <v>302</v>
      </c>
      <c r="C5" s="7">
        <v>3</v>
      </c>
      <c r="D5" s="14" t="s">
        <v>24</v>
      </c>
      <c r="E5" s="14">
        <v>768</v>
      </c>
      <c r="F5" s="14">
        <v>343</v>
      </c>
      <c r="G5" s="14">
        <f t="shared" si="0"/>
        <v>1111</v>
      </c>
      <c r="H5" s="15">
        <f t="shared" si="4"/>
        <v>1222.1000000000001</v>
      </c>
      <c r="I5" s="42">
        <v>6300</v>
      </c>
      <c r="J5" s="43">
        <f t="shared" si="5"/>
        <v>6999300</v>
      </c>
      <c r="K5" s="43">
        <f t="shared" si="6"/>
        <v>6649335</v>
      </c>
      <c r="L5" s="43">
        <f t="shared" si="7"/>
        <v>5599440</v>
      </c>
      <c r="M5" s="44">
        <f t="shared" si="8"/>
        <v>14500</v>
      </c>
    </row>
    <row r="6" spans="1:16" x14ac:dyDescent="0.2">
      <c r="A6" s="6">
        <v>5</v>
      </c>
      <c r="B6" s="8">
        <v>303</v>
      </c>
      <c r="C6" s="7">
        <v>3</v>
      </c>
      <c r="D6" s="14" t="s">
        <v>24</v>
      </c>
      <c r="E6" s="14">
        <v>749</v>
      </c>
      <c r="F6" s="14">
        <v>281</v>
      </c>
      <c r="G6" s="14">
        <f t="shared" si="0"/>
        <v>1030</v>
      </c>
      <c r="H6" s="15">
        <f t="shared" si="4"/>
        <v>1133</v>
      </c>
      <c r="I6" s="42">
        <v>6300</v>
      </c>
      <c r="J6" s="43">
        <f t="shared" si="5"/>
        <v>6489000</v>
      </c>
      <c r="K6" s="43">
        <f t="shared" si="6"/>
        <v>6164550</v>
      </c>
      <c r="L6" s="43">
        <f t="shared" si="7"/>
        <v>5191200</v>
      </c>
      <c r="M6" s="44">
        <f t="shared" si="8"/>
        <v>13500</v>
      </c>
    </row>
    <row r="7" spans="1:16" x14ac:dyDescent="0.2">
      <c r="A7" s="6">
        <v>6</v>
      </c>
      <c r="B7" s="8">
        <v>304</v>
      </c>
      <c r="C7" s="7">
        <v>3</v>
      </c>
      <c r="D7" s="14" t="s">
        <v>30</v>
      </c>
      <c r="E7" s="14">
        <v>566</v>
      </c>
      <c r="F7" s="14">
        <v>305</v>
      </c>
      <c r="G7" s="14">
        <f t="shared" si="0"/>
        <v>871</v>
      </c>
      <c r="H7" s="15">
        <f t="shared" si="4"/>
        <v>958.1</v>
      </c>
      <c r="I7" s="42">
        <v>6300</v>
      </c>
      <c r="J7" s="43">
        <f t="shared" si="5"/>
        <v>5487300</v>
      </c>
      <c r="K7" s="43">
        <f t="shared" si="6"/>
        <v>5212935</v>
      </c>
      <c r="L7" s="43">
        <f t="shared" si="7"/>
        <v>4389840</v>
      </c>
      <c r="M7" s="44">
        <f t="shared" si="8"/>
        <v>11500</v>
      </c>
    </row>
    <row r="8" spans="1:16" x14ac:dyDescent="0.2">
      <c r="A8" s="6">
        <v>7</v>
      </c>
      <c r="B8" s="8">
        <v>305</v>
      </c>
      <c r="C8" s="7">
        <v>3</v>
      </c>
      <c r="D8" s="14" t="s">
        <v>30</v>
      </c>
      <c r="E8" s="14">
        <v>569</v>
      </c>
      <c r="F8" s="14">
        <v>292</v>
      </c>
      <c r="G8" s="14">
        <f t="shared" si="0"/>
        <v>861</v>
      </c>
      <c r="H8" s="15">
        <f t="shared" si="4"/>
        <v>947.1</v>
      </c>
      <c r="I8" s="42">
        <v>6300</v>
      </c>
      <c r="J8" s="43">
        <f t="shared" si="5"/>
        <v>5424300</v>
      </c>
      <c r="K8" s="43">
        <f t="shared" si="6"/>
        <v>5153085</v>
      </c>
      <c r="L8" s="43">
        <f t="shared" si="7"/>
        <v>4339440</v>
      </c>
      <c r="M8" s="44">
        <f t="shared" si="8"/>
        <v>11500</v>
      </c>
    </row>
    <row r="9" spans="1:16" x14ac:dyDescent="0.2">
      <c r="A9" s="6">
        <v>8</v>
      </c>
      <c r="B9" s="8">
        <v>306</v>
      </c>
      <c r="C9" s="7">
        <v>3</v>
      </c>
      <c r="D9" s="14" t="s">
        <v>30</v>
      </c>
      <c r="E9" s="14">
        <v>587</v>
      </c>
      <c r="F9" s="14">
        <v>197</v>
      </c>
      <c r="G9" s="14">
        <f t="shared" si="0"/>
        <v>784</v>
      </c>
      <c r="H9" s="15">
        <f t="shared" si="4"/>
        <v>862.40000000000009</v>
      </c>
      <c r="I9" s="42">
        <v>6300</v>
      </c>
      <c r="J9" s="43">
        <f t="shared" si="5"/>
        <v>4939200</v>
      </c>
      <c r="K9" s="43">
        <f t="shared" si="6"/>
        <v>4692240</v>
      </c>
      <c r="L9" s="43">
        <f t="shared" si="7"/>
        <v>3951360</v>
      </c>
      <c r="M9" s="44">
        <f t="shared" si="8"/>
        <v>10500</v>
      </c>
    </row>
    <row r="10" spans="1:16" x14ac:dyDescent="0.2">
      <c r="A10" s="6">
        <v>9</v>
      </c>
      <c r="B10" s="8">
        <v>401</v>
      </c>
      <c r="C10" s="7">
        <v>4</v>
      </c>
      <c r="D10" s="14" t="s">
        <v>24</v>
      </c>
      <c r="E10" s="14">
        <v>791</v>
      </c>
      <c r="F10" s="14">
        <v>237</v>
      </c>
      <c r="G10" s="14">
        <f t="shared" si="0"/>
        <v>1028</v>
      </c>
      <c r="H10" s="15">
        <f t="shared" si="4"/>
        <v>1130.8000000000002</v>
      </c>
      <c r="I10" s="42">
        <v>6300</v>
      </c>
      <c r="J10" s="43">
        <f t="shared" si="5"/>
        <v>6476400</v>
      </c>
      <c r="K10" s="43">
        <f t="shared" si="6"/>
        <v>6152580</v>
      </c>
      <c r="L10" s="43">
        <f t="shared" si="7"/>
        <v>5181120</v>
      </c>
      <c r="M10" s="44">
        <f t="shared" si="8"/>
        <v>13500</v>
      </c>
    </row>
    <row r="11" spans="1:16" x14ac:dyDescent="0.2">
      <c r="A11" s="6">
        <v>10</v>
      </c>
      <c r="B11" s="8">
        <v>402</v>
      </c>
      <c r="C11" s="7">
        <v>4</v>
      </c>
      <c r="D11" s="14" t="s">
        <v>24</v>
      </c>
      <c r="E11" s="14">
        <v>768</v>
      </c>
      <c r="F11" s="14">
        <v>299</v>
      </c>
      <c r="G11" s="14">
        <f t="shared" si="0"/>
        <v>1067</v>
      </c>
      <c r="H11" s="15">
        <f t="shared" si="4"/>
        <v>1173.7</v>
      </c>
      <c r="I11" s="42">
        <v>6300</v>
      </c>
      <c r="J11" s="43">
        <f t="shared" si="5"/>
        <v>6722100</v>
      </c>
      <c r="K11" s="43">
        <f t="shared" si="6"/>
        <v>6385995</v>
      </c>
      <c r="L11" s="43">
        <f t="shared" si="7"/>
        <v>5377680</v>
      </c>
      <c r="M11" s="44">
        <f t="shared" si="8"/>
        <v>14000</v>
      </c>
    </row>
    <row r="12" spans="1:16" x14ac:dyDescent="0.2">
      <c r="A12" s="6">
        <v>11</v>
      </c>
      <c r="B12" s="8">
        <v>403</v>
      </c>
      <c r="C12" s="7">
        <v>4</v>
      </c>
      <c r="D12" s="14" t="s">
        <v>24</v>
      </c>
      <c r="E12" s="14">
        <v>749</v>
      </c>
      <c r="F12" s="14">
        <v>281</v>
      </c>
      <c r="G12" s="14">
        <f t="shared" si="0"/>
        <v>1030</v>
      </c>
      <c r="H12" s="15">
        <f t="shared" si="4"/>
        <v>1133</v>
      </c>
      <c r="I12" s="42">
        <v>6300</v>
      </c>
      <c r="J12" s="43">
        <f t="shared" si="5"/>
        <v>6489000</v>
      </c>
      <c r="K12" s="43">
        <f t="shared" si="6"/>
        <v>6164550</v>
      </c>
      <c r="L12" s="43">
        <f t="shared" si="7"/>
        <v>5191200</v>
      </c>
      <c r="M12" s="44">
        <f t="shared" si="8"/>
        <v>13500</v>
      </c>
    </row>
    <row r="13" spans="1:16" x14ac:dyDescent="0.2">
      <c r="A13" s="6">
        <v>12</v>
      </c>
      <c r="B13" s="8">
        <v>404</v>
      </c>
      <c r="C13" s="7">
        <v>4</v>
      </c>
      <c r="D13" s="14" t="s">
        <v>30</v>
      </c>
      <c r="E13" s="14">
        <v>566</v>
      </c>
      <c r="F13" s="14">
        <v>257</v>
      </c>
      <c r="G13" s="14">
        <f t="shared" si="0"/>
        <v>823</v>
      </c>
      <c r="H13" s="15">
        <f t="shared" si="4"/>
        <v>905.30000000000007</v>
      </c>
      <c r="I13" s="42">
        <v>6300</v>
      </c>
      <c r="J13" s="43">
        <f t="shared" si="5"/>
        <v>5184900</v>
      </c>
      <c r="K13" s="43">
        <f t="shared" si="6"/>
        <v>4925655</v>
      </c>
      <c r="L13" s="43">
        <f t="shared" si="7"/>
        <v>4147920</v>
      </c>
      <c r="M13" s="44">
        <f t="shared" si="8"/>
        <v>11000</v>
      </c>
    </row>
    <row r="14" spans="1:16" x14ac:dyDescent="0.2">
      <c r="A14" s="6">
        <v>13</v>
      </c>
      <c r="B14" s="8">
        <v>405</v>
      </c>
      <c r="C14" s="7">
        <v>4</v>
      </c>
      <c r="D14" s="14" t="s">
        <v>30</v>
      </c>
      <c r="E14" s="14">
        <v>569</v>
      </c>
      <c r="F14" s="14">
        <v>244</v>
      </c>
      <c r="G14" s="14">
        <f t="shared" si="0"/>
        <v>813</v>
      </c>
      <c r="H14" s="15">
        <f t="shared" si="4"/>
        <v>894.30000000000007</v>
      </c>
      <c r="I14" s="42">
        <v>6300</v>
      </c>
      <c r="J14" s="43">
        <f t="shared" si="5"/>
        <v>5121900</v>
      </c>
      <c r="K14" s="43">
        <f t="shared" si="6"/>
        <v>4865805</v>
      </c>
      <c r="L14" s="43">
        <f t="shared" si="7"/>
        <v>4097520</v>
      </c>
      <c r="M14" s="44">
        <f t="shared" si="8"/>
        <v>10500</v>
      </c>
    </row>
    <row r="15" spans="1:16" x14ac:dyDescent="0.2">
      <c r="A15" s="6">
        <v>14</v>
      </c>
      <c r="B15" s="8">
        <v>406</v>
      </c>
      <c r="C15" s="7">
        <v>4</v>
      </c>
      <c r="D15" s="14" t="s">
        <v>30</v>
      </c>
      <c r="E15" s="14">
        <v>587</v>
      </c>
      <c r="F15" s="14">
        <v>197</v>
      </c>
      <c r="G15" s="14">
        <f t="shared" si="0"/>
        <v>784</v>
      </c>
      <c r="H15" s="15">
        <f t="shared" si="4"/>
        <v>862.40000000000009</v>
      </c>
      <c r="I15" s="42">
        <v>6300</v>
      </c>
      <c r="J15" s="43">
        <f t="shared" si="5"/>
        <v>4939200</v>
      </c>
      <c r="K15" s="43">
        <f t="shared" si="6"/>
        <v>4692240</v>
      </c>
      <c r="L15" s="43">
        <f t="shared" si="7"/>
        <v>3951360</v>
      </c>
      <c r="M15" s="44">
        <f t="shared" si="8"/>
        <v>10500</v>
      </c>
    </row>
    <row r="16" spans="1:16" x14ac:dyDescent="0.2">
      <c r="A16" s="6">
        <v>15</v>
      </c>
      <c r="B16" s="8">
        <v>501</v>
      </c>
      <c r="C16" s="7">
        <v>5</v>
      </c>
      <c r="D16" s="14" t="s">
        <v>24</v>
      </c>
      <c r="E16" s="14">
        <v>791</v>
      </c>
      <c r="F16" s="14">
        <v>237</v>
      </c>
      <c r="G16" s="14">
        <f t="shared" si="0"/>
        <v>1028</v>
      </c>
      <c r="H16" s="15">
        <f t="shared" si="4"/>
        <v>1130.8000000000002</v>
      </c>
      <c r="I16" s="42">
        <v>6300</v>
      </c>
      <c r="J16" s="43">
        <f t="shared" si="5"/>
        <v>6476400</v>
      </c>
      <c r="K16" s="43">
        <f t="shared" si="6"/>
        <v>6152580</v>
      </c>
      <c r="L16" s="43">
        <f t="shared" si="7"/>
        <v>5181120</v>
      </c>
      <c r="M16" s="44">
        <f t="shared" si="8"/>
        <v>13500</v>
      </c>
    </row>
    <row r="17" spans="1:13" x14ac:dyDescent="0.2">
      <c r="A17" s="6">
        <v>16</v>
      </c>
      <c r="B17" s="8">
        <v>502</v>
      </c>
      <c r="C17" s="7">
        <v>5</v>
      </c>
      <c r="D17" s="14" t="s">
        <v>24</v>
      </c>
      <c r="E17" s="14">
        <v>768</v>
      </c>
      <c r="F17" s="14">
        <v>299</v>
      </c>
      <c r="G17" s="14">
        <f t="shared" si="0"/>
        <v>1067</v>
      </c>
      <c r="H17" s="15">
        <f t="shared" si="4"/>
        <v>1173.7</v>
      </c>
      <c r="I17" s="42">
        <v>6300</v>
      </c>
      <c r="J17" s="43">
        <f t="shared" si="5"/>
        <v>6722100</v>
      </c>
      <c r="K17" s="43">
        <f t="shared" si="6"/>
        <v>6385995</v>
      </c>
      <c r="L17" s="43">
        <f t="shared" si="7"/>
        <v>5377680</v>
      </c>
      <c r="M17" s="44">
        <f t="shared" si="8"/>
        <v>14000</v>
      </c>
    </row>
    <row r="18" spans="1:13" x14ac:dyDescent="0.2">
      <c r="A18" s="6">
        <v>17</v>
      </c>
      <c r="B18" s="8">
        <v>503</v>
      </c>
      <c r="C18" s="7">
        <v>5</v>
      </c>
      <c r="D18" s="14" t="s">
        <v>24</v>
      </c>
      <c r="E18" s="14">
        <v>749</v>
      </c>
      <c r="F18" s="14">
        <v>281</v>
      </c>
      <c r="G18" s="14">
        <f t="shared" si="0"/>
        <v>1030</v>
      </c>
      <c r="H18" s="15">
        <f t="shared" si="4"/>
        <v>1133</v>
      </c>
      <c r="I18" s="42">
        <v>6300</v>
      </c>
      <c r="J18" s="43">
        <f t="shared" si="5"/>
        <v>6489000</v>
      </c>
      <c r="K18" s="43">
        <f t="shared" si="6"/>
        <v>6164550</v>
      </c>
      <c r="L18" s="43">
        <f t="shared" si="7"/>
        <v>5191200</v>
      </c>
      <c r="M18" s="44">
        <f t="shared" si="8"/>
        <v>13500</v>
      </c>
    </row>
    <row r="19" spans="1:13" x14ac:dyDescent="0.2">
      <c r="A19" s="6">
        <v>18</v>
      </c>
      <c r="B19" s="8">
        <v>504</v>
      </c>
      <c r="C19" s="7">
        <v>5</v>
      </c>
      <c r="D19" s="14" t="s">
        <v>30</v>
      </c>
      <c r="E19" s="14">
        <v>566</v>
      </c>
      <c r="F19" s="14">
        <v>257</v>
      </c>
      <c r="G19" s="14">
        <f t="shared" si="0"/>
        <v>823</v>
      </c>
      <c r="H19" s="15">
        <f t="shared" si="4"/>
        <v>905.30000000000007</v>
      </c>
      <c r="I19" s="42">
        <v>6300</v>
      </c>
      <c r="J19" s="43">
        <f t="shared" si="5"/>
        <v>5184900</v>
      </c>
      <c r="K19" s="43">
        <f t="shared" si="6"/>
        <v>4925655</v>
      </c>
      <c r="L19" s="43">
        <f t="shared" si="7"/>
        <v>4147920</v>
      </c>
      <c r="M19" s="44">
        <f t="shared" si="8"/>
        <v>11000</v>
      </c>
    </row>
    <row r="20" spans="1:13" x14ac:dyDescent="0.2">
      <c r="A20" s="6">
        <v>19</v>
      </c>
      <c r="B20" s="8">
        <v>505</v>
      </c>
      <c r="C20" s="7">
        <v>5</v>
      </c>
      <c r="D20" s="14" t="s">
        <v>30</v>
      </c>
      <c r="E20" s="14">
        <v>569</v>
      </c>
      <c r="F20" s="14">
        <v>244</v>
      </c>
      <c r="G20" s="14">
        <f t="shared" si="0"/>
        <v>813</v>
      </c>
      <c r="H20" s="15">
        <f t="shared" si="4"/>
        <v>894.30000000000007</v>
      </c>
      <c r="I20" s="42">
        <v>6300</v>
      </c>
      <c r="J20" s="43">
        <f t="shared" si="5"/>
        <v>5121900</v>
      </c>
      <c r="K20" s="43">
        <f t="shared" si="6"/>
        <v>4865805</v>
      </c>
      <c r="L20" s="43">
        <f t="shared" si="7"/>
        <v>4097520</v>
      </c>
      <c r="M20" s="44">
        <f t="shared" si="8"/>
        <v>10500</v>
      </c>
    </row>
    <row r="21" spans="1:13" x14ac:dyDescent="0.2">
      <c r="A21" s="6">
        <v>20</v>
      </c>
      <c r="B21" s="8">
        <v>506</v>
      </c>
      <c r="C21" s="7">
        <v>5</v>
      </c>
      <c r="D21" s="14" t="s">
        <v>30</v>
      </c>
      <c r="E21" s="14">
        <v>587</v>
      </c>
      <c r="F21" s="14">
        <v>197</v>
      </c>
      <c r="G21" s="14">
        <f t="shared" si="0"/>
        <v>784</v>
      </c>
      <c r="H21" s="15">
        <f t="shared" si="4"/>
        <v>862.40000000000009</v>
      </c>
      <c r="I21" s="42">
        <v>6300</v>
      </c>
      <c r="J21" s="43">
        <f t="shared" si="5"/>
        <v>4939200</v>
      </c>
      <c r="K21" s="43">
        <f t="shared" si="6"/>
        <v>4692240</v>
      </c>
      <c r="L21" s="43">
        <f t="shared" si="7"/>
        <v>3951360</v>
      </c>
      <c r="M21" s="44">
        <f t="shared" si="8"/>
        <v>10500</v>
      </c>
    </row>
    <row r="22" spans="1:13" x14ac:dyDescent="0.2">
      <c r="A22" s="6">
        <v>21</v>
      </c>
      <c r="B22" s="8">
        <v>601</v>
      </c>
      <c r="C22" s="7">
        <v>6</v>
      </c>
      <c r="D22" s="14" t="s">
        <v>24</v>
      </c>
      <c r="E22" s="14">
        <v>791</v>
      </c>
      <c r="F22" s="14">
        <v>237</v>
      </c>
      <c r="G22" s="14">
        <f t="shared" si="0"/>
        <v>1028</v>
      </c>
      <c r="H22" s="15">
        <f t="shared" si="4"/>
        <v>1130.8000000000002</v>
      </c>
      <c r="I22" s="42">
        <v>6300</v>
      </c>
      <c r="J22" s="43">
        <f t="shared" si="5"/>
        <v>6476400</v>
      </c>
      <c r="K22" s="43">
        <f t="shared" si="6"/>
        <v>6152580</v>
      </c>
      <c r="L22" s="43">
        <f t="shared" si="7"/>
        <v>5181120</v>
      </c>
      <c r="M22" s="44">
        <f t="shared" si="8"/>
        <v>13500</v>
      </c>
    </row>
    <row r="23" spans="1:13" x14ac:dyDescent="0.2">
      <c r="A23" s="6">
        <v>22</v>
      </c>
      <c r="B23" s="8">
        <v>602</v>
      </c>
      <c r="C23" s="7">
        <v>6</v>
      </c>
      <c r="D23" s="14" t="s">
        <v>24</v>
      </c>
      <c r="E23" s="14">
        <v>768</v>
      </c>
      <c r="F23" s="14">
        <v>299</v>
      </c>
      <c r="G23" s="14">
        <f t="shared" si="0"/>
        <v>1067</v>
      </c>
      <c r="H23" s="15">
        <f t="shared" si="4"/>
        <v>1173.7</v>
      </c>
      <c r="I23" s="42">
        <v>6300</v>
      </c>
      <c r="J23" s="43">
        <f t="shared" si="5"/>
        <v>6722100</v>
      </c>
      <c r="K23" s="43">
        <f t="shared" si="6"/>
        <v>6385995</v>
      </c>
      <c r="L23" s="43">
        <f t="shared" si="7"/>
        <v>5377680</v>
      </c>
      <c r="M23" s="44">
        <f t="shared" si="8"/>
        <v>14000</v>
      </c>
    </row>
    <row r="24" spans="1:13" x14ac:dyDescent="0.2">
      <c r="A24" s="6">
        <v>23</v>
      </c>
      <c r="B24" s="8">
        <v>603</v>
      </c>
      <c r="C24" s="7">
        <v>6</v>
      </c>
      <c r="D24" s="14" t="s">
        <v>24</v>
      </c>
      <c r="E24" s="14">
        <v>749</v>
      </c>
      <c r="F24" s="14">
        <v>281</v>
      </c>
      <c r="G24" s="14">
        <f t="shared" si="0"/>
        <v>1030</v>
      </c>
      <c r="H24" s="15">
        <f t="shared" si="4"/>
        <v>1133</v>
      </c>
      <c r="I24" s="42">
        <v>6300</v>
      </c>
      <c r="J24" s="43">
        <f t="shared" si="5"/>
        <v>6489000</v>
      </c>
      <c r="K24" s="43">
        <f t="shared" si="6"/>
        <v>6164550</v>
      </c>
      <c r="L24" s="43">
        <f t="shared" si="7"/>
        <v>5191200</v>
      </c>
      <c r="M24" s="44">
        <f t="shared" si="8"/>
        <v>13500</v>
      </c>
    </row>
    <row r="25" spans="1:13" x14ac:dyDescent="0.2">
      <c r="A25" s="6">
        <v>24</v>
      </c>
      <c r="B25" s="8">
        <v>604</v>
      </c>
      <c r="C25" s="7">
        <v>6</v>
      </c>
      <c r="D25" s="14" t="s">
        <v>30</v>
      </c>
      <c r="E25" s="14">
        <v>566</v>
      </c>
      <c r="F25" s="14">
        <v>257</v>
      </c>
      <c r="G25" s="14">
        <f t="shared" si="0"/>
        <v>823</v>
      </c>
      <c r="H25" s="15">
        <f t="shared" si="4"/>
        <v>905.30000000000007</v>
      </c>
      <c r="I25" s="42">
        <v>6300</v>
      </c>
      <c r="J25" s="43">
        <f t="shared" si="5"/>
        <v>5184900</v>
      </c>
      <c r="K25" s="43">
        <f t="shared" si="6"/>
        <v>4925655</v>
      </c>
      <c r="L25" s="43">
        <f t="shared" si="7"/>
        <v>4147920</v>
      </c>
      <c r="M25" s="44">
        <f t="shared" si="8"/>
        <v>11000</v>
      </c>
    </row>
    <row r="26" spans="1:13" x14ac:dyDescent="0.2">
      <c r="A26" s="6">
        <v>25</v>
      </c>
      <c r="B26" s="8">
        <v>605</v>
      </c>
      <c r="C26" s="7">
        <v>6</v>
      </c>
      <c r="D26" s="14" t="s">
        <v>30</v>
      </c>
      <c r="E26" s="14">
        <v>569</v>
      </c>
      <c r="F26" s="14">
        <v>244</v>
      </c>
      <c r="G26" s="14">
        <f t="shared" si="0"/>
        <v>813</v>
      </c>
      <c r="H26" s="15">
        <f t="shared" si="4"/>
        <v>894.30000000000007</v>
      </c>
      <c r="I26" s="42">
        <v>6300</v>
      </c>
      <c r="J26" s="43">
        <f t="shared" si="5"/>
        <v>5121900</v>
      </c>
      <c r="K26" s="43">
        <f t="shared" si="6"/>
        <v>4865805</v>
      </c>
      <c r="L26" s="43">
        <f t="shared" si="7"/>
        <v>4097520</v>
      </c>
      <c r="M26" s="44">
        <f t="shared" si="8"/>
        <v>10500</v>
      </c>
    </row>
    <row r="27" spans="1:13" x14ac:dyDescent="0.2">
      <c r="A27" s="6">
        <v>26</v>
      </c>
      <c r="B27" s="8">
        <v>606</v>
      </c>
      <c r="C27" s="7">
        <v>6</v>
      </c>
      <c r="D27" s="14" t="s">
        <v>30</v>
      </c>
      <c r="E27" s="14">
        <v>587</v>
      </c>
      <c r="F27" s="14">
        <v>197</v>
      </c>
      <c r="G27" s="14">
        <f t="shared" si="0"/>
        <v>784</v>
      </c>
      <c r="H27" s="15">
        <f t="shared" si="4"/>
        <v>862.40000000000009</v>
      </c>
      <c r="I27" s="42">
        <v>6300</v>
      </c>
      <c r="J27" s="43">
        <f t="shared" si="5"/>
        <v>4939200</v>
      </c>
      <c r="K27" s="43">
        <f t="shared" si="6"/>
        <v>4692240</v>
      </c>
      <c r="L27" s="43">
        <f t="shared" si="7"/>
        <v>3951360</v>
      </c>
      <c r="M27" s="44">
        <f t="shared" si="8"/>
        <v>10500</v>
      </c>
    </row>
    <row r="28" spans="1:13" x14ac:dyDescent="0.2">
      <c r="A28" s="6">
        <v>27</v>
      </c>
      <c r="B28" s="8">
        <v>701</v>
      </c>
      <c r="C28" s="14">
        <v>7</v>
      </c>
      <c r="D28" s="14" t="s">
        <v>24</v>
      </c>
      <c r="E28" s="14">
        <v>791</v>
      </c>
      <c r="F28" s="14">
        <v>237</v>
      </c>
      <c r="G28" s="14">
        <f t="shared" si="0"/>
        <v>1028</v>
      </c>
      <c r="H28" s="15">
        <f t="shared" si="4"/>
        <v>1130.8000000000002</v>
      </c>
      <c r="I28" s="42">
        <v>6300</v>
      </c>
      <c r="J28" s="43">
        <f t="shared" si="5"/>
        <v>6476400</v>
      </c>
      <c r="K28" s="43">
        <f t="shared" si="6"/>
        <v>6152580</v>
      </c>
      <c r="L28" s="43">
        <f t="shared" si="7"/>
        <v>5181120</v>
      </c>
      <c r="M28" s="44">
        <f t="shared" si="8"/>
        <v>13500</v>
      </c>
    </row>
    <row r="29" spans="1:13" x14ac:dyDescent="0.2">
      <c r="A29" s="6">
        <v>28</v>
      </c>
      <c r="B29" s="8">
        <v>702</v>
      </c>
      <c r="C29" s="14">
        <v>7</v>
      </c>
      <c r="D29" s="14" t="s">
        <v>24</v>
      </c>
      <c r="E29" s="14">
        <v>768</v>
      </c>
      <c r="F29" s="14">
        <v>299</v>
      </c>
      <c r="G29" s="14">
        <f t="shared" si="0"/>
        <v>1067</v>
      </c>
      <c r="H29" s="15">
        <f t="shared" si="4"/>
        <v>1173.7</v>
      </c>
      <c r="I29" s="42">
        <v>6300</v>
      </c>
      <c r="J29" s="43">
        <f t="shared" si="5"/>
        <v>6722100</v>
      </c>
      <c r="K29" s="43">
        <f t="shared" si="6"/>
        <v>6385995</v>
      </c>
      <c r="L29" s="43">
        <f t="shared" si="7"/>
        <v>5377680</v>
      </c>
      <c r="M29" s="44">
        <f t="shared" si="8"/>
        <v>14000</v>
      </c>
    </row>
    <row r="30" spans="1:13" x14ac:dyDescent="0.2">
      <c r="A30" s="6">
        <v>29</v>
      </c>
      <c r="B30" s="8">
        <v>703</v>
      </c>
      <c r="C30" s="14">
        <v>7</v>
      </c>
      <c r="D30" s="14" t="s">
        <v>24</v>
      </c>
      <c r="E30" s="14">
        <v>749</v>
      </c>
      <c r="F30" s="14">
        <v>281</v>
      </c>
      <c r="G30" s="14">
        <f t="shared" si="0"/>
        <v>1030</v>
      </c>
      <c r="H30" s="15">
        <f t="shared" si="4"/>
        <v>1133</v>
      </c>
      <c r="I30" s="42">
        <v>6300</v>
      </c>
      <c r="J30" s="43">
        <f t="shared" si="5"/>
        <v>6489000</v>
      </c>
      <c r="K30" s="43">
        <f t="shared" si="6"/>
        <v>6164550</v>
      </c>
      <c r="L30" s="43">
        <f t="shared" si="7"/>
        <v>5191200</v>
      </c>
      <c r="M30" s="44">
        <f t="shared" si="8"/>
        <v>13500</v>
      </c>
    </row>
    <row r="31" spans="1:13" x14ac:dyDescent="0.2">
      <c r="A31" s="6">
        <v>30</v>
      </c>
      <c r="B31" s="8">
        <v>704</v>
      </c>
      <c r="C31" s="14">
        <v>7</v>
      </c>
      <c r="D31" s="14" t="s">
        <v>30</v>
      </c>
      <c r="E31" s="14">
        <v>566</v>
      </c>
      <c r="F31" s="14">
        <v>257</v>
      </c>
      <c r="G31" s="14">
        <f t="shared" si="0"/>
        <v>823</v>
      </c>
      <c r="H31" s="15">
        <f t="shared" si="4"/>
        <v>905.30000000000007</v>
      </c>
      <c r="I31" s="42">
        <v>6300</v>
      </c>
      <c r="J31" s="43">
        <f t="shared" si="5"/>
        <v>5184900</v>
      </c>
      <c r="K31" s="43">
        <f t="shared" si="6"/>
        <v>4925655</v>
      </c>
      <c r="L31" s="43">
        <f t="shared" si="7"/>
        <v>4147920</v>
      </c>
      <c r="M31" s="44">
        <f t="shared" si="8"/>
        <v>11000</v>
      </c>
    </row>
    <row r="32" spans="1:13" x14ac:dyDescent="0.2">
      <c r="A32" s="6">
        <v>31</v>
      </c>
      <c r="B32" s="8">
        <v>705</v>
      </c>
      <c r="C32" s="14">
        <v>7</v>
      </c>
      <c r="D32" s="14" t="s">
        <v>30</v>
      </c>
      <c r="E32" s="14">
        <v>569</v>
      </c>
      <c r="F32" s="14">
        <v>244</v>
      </c>
      <c r="G32" s="14">
        <f t="shared" si="0"/>
        <v>813</v>
      </c>
      <c r="H32" s="15">
        <f t="shared" si="4"/>
        <v>894.30000000000007</v>
      </c>
      <c r="I32" s="42">
        <v>6300</v>
      </c>
      <c r="J32" s="43">
        <f t="shared" si="5"/>
        <v>5121900</v>
      </c>
      <c r="K32" s="43">
        <f t="shared" si="6"/>
        <v>4865805</v>
      </c>
      <c r="L32" s="43">
        <f t="shared" si="7"/>
        <v>4097520</v>
      </c>
      <c r="M32" s="44">
        <f t="shared" si="8"/>
        <v>10500</v>
      </c>
    </row>
    <row r="33" spans="1:13" x14ac:dyDescent="0.2">
      <c r="A33" s="6">
        <v>32</v>
      </c>
      <c r="B33" s="8">
        <v>706</v>
      </c>
      <c r="C33" s="14">
        <v>7</v>
      </c>
      <c r="D33" s="14" t="s">
        <v>30</v>
      </c>
      <c r="E33" s="14">
        <v>587</v>
      </c>
      <c r="F33" s="14">
        <v>197</v>
      </c>
      <c r="G33" s="14">
        <f t="shared" si="0"/>
        <v>784</v>
      </c>
      <c r="H33" s="15">
        <f t="shared" ref="H33" si="9">G33*1.1</f>
        <v>862.40000000000009</v>
      </c>
      <c r="I33" s="42">
        <v>6300</v>
      </c>
      <c r="J33" s="43">
        <f t="shared" ref="J33" si="10">I33*G33</f>
        <v>4939200</v>
      </c>
      <c r="K33" s="43">
        <f t="shared" ref="K33" si="11">J33*0.95</f>
        <v>4692240</v>
      </c>
      <c r="L33" s="43">
        <f t="shared" ref="L33" si="12">J33*0.8</f>
        <v>3951360</v>
      </c>
      <c r="M33" s="44">
        <f t="shared" ref="M33" si="13">MROUND((J33*0.025/12),500)</f>
        <v>10500</v>
      </c>
    </row>
    <row r="34" spans="1:13" x14ac:dyDescent="0.2">
      <c r="A34" s="48" t="s">
        <v>2</v>
      </c>
      <c r="B34" s="49"/>
      <c r="C34" s="49"/>
      <c r="D34" s="50"/>
      <c r="E34" s="11">
        <f t="shared" ref="E34:H34" si="14">SUM(E2:E33)</f>
        <v>21732</v>
      </c>
      <c r="F34" s="11">
        <f t="shared" si="14"/>
        <v>8295</v>
      </c>
      <c r="G34" s="11">
        <f t="shared" si="14"/>
        <v>30027</v>
      </c>
      <c r="H34" s="11">
        <f t="shared" si="14"/>
        <v>33029.699999999997</v>
      </c>
      <c r="I34" s="45"/>
      <c r="J34" s="46">
        <f>SUM(J2:J33)</f>
        <v>189170100</v>
      </c>
      <c r="K34" s="46">
        <f>SUM(K2:K33)</f>
        <v>179711595</v>
      </c>
      <c r="L34" s="46">
        <f>SUM(L2:L33)</f>
        <v>151336080</v>
      </c>
      <c r="M34" s="47"/>
    </row>
    <row r="35" spans="1:13" x14ac:dyDescent="0.2">
      <c r="I35" s="16"/>
    </row>
    <row r="37" spans="1:13" x14ac:dyDescent="0.2">
      <c r="F37" s="20"/>
      <c r="G37" s="13"/>
      <c r="H37" s="16"/>
      <c r="J37" s="16"/>
      <c r="K37" s="16"/>
      <c r="L37" s="16"/>
    </row>
    <row r="38" spans="1:13" x14ac:dyDescent="0.2">
      <c r="F38" s="20"/>
      <c r="G38" s="13"/>
      <c r="H38" s="16"/>
      <c r="J38" s="16"/>
      <c r="K38" s="16"/>
      <c r="L38" s="16"/>
    </row>
    <row r="39" spans="1:13" x14ac:dyDescent="0.2">
      <c r="F39" s="20"/>
      <c r="G39" s="13"/>
      <c r="H39" s="16"/>
      <c r="J39" s="16"/>
      <c r="K39" s="16"/>
      <c r="L39" s="16"/>
    </row>
    <row r="40" spans="1:13" x14ac:dyDescent="0.2">
      <c r="F40" s="20"/>
      <c r="G40" s="13"/>
      <c r="H40" s="16"/>
      <c r="J40" s="16"/>
      <c r="K40" s="16"/>
      <c r="L40" s="16"/>
    </row>
    <row r="41" spans="1:13" x14ac:dyDescent="0.2">
      <c r="F41" s="20"/>
      <c r="G41" s="13"/>
      <c r="H41" s="16"/>
      <c r="J41" s="16"/>
      <c r="K41" s="16"/>
      <c r="L41" s="16"/>
    </row>
    <row r="42" spans="1:13" x14ac:dyDescent="0.2">
      <c r="F42" s="20"/>
      <c r="G42" s="13"/>
      <c r="H42" s="16"/>
      <c r="J42" s="16"/>
      <c r="K42" s="16"/>
      <c r="L42" s="16"/>
    </row>
    <row r="43" spans="1:13" x14ac:dyDescent="0.2">
      <c r="F43" s="20"/>
      <c r="G43" s="13"/>
      <c r="H43" s="16"/>
      <c r="J43" s="16"/>
      <c r="K43" s="16"/>
      <c r="L43" s="16"/>
    </row>
    <row r="44" spans="1:13" x14ac:dyDescent="0.2">
      <c r="F44" s="20"/>
      <c r="G44" s="13"/>
      <c r="H44" s="16"/>
      <c r="J44" s="16"/>
      <c r="K44" s="16"/>
      <c r="L44" s="16"/>
    </row>
    <row r="45" spans="1:13" x14ac:dyDescent="0.2">
      <c r="F45" s="20"/>
      <c r="G45" s="13"/>
      <c r="H45" s="16"/>
      <c r="J45" s="16"/>
      <c r="K45" s="16"/>
      <c r="L45" s="16"/>
    </row>
    <row r="46" spans="1:13" x14ac:dyDescent="0.2">
      <c r="F46" s="20"/>
      <c r="G46" s="13"/>
      <c r="H46" s="16"/>
      <c r="J46" s="16"/>
      <c r="K46" s="16"/>
      <c r="L46" s="16"/>
    </row>
    <row r="47" spans="1:13" x14ac:dyDescent="0.2">
      <c r="F47" s="20"/>
      <c r="G47" s="13"/>
      <c r="H47" s="16"/>
      <c r="J47" s="16"/>
      <c r="K47" s="16"/>
      <c r="L47" s="16"/>
    </row>
    <row r="48" spans="1:13" x14ac:dyDescent="0.2">
      <c r="F48" s="20"/>
      <c r="G48" s="13"/>
      <c r="H48" s="16"/>
      <c r="J48" s="16"/>
      <c r="K48" s="16"/>
      <c r="L48" s="16"/>
    </row>
    <row r="49" spans="6:12" x14ac:dyDescent="0.2">
      <c r="F49" s="20"/>
      <c r="G49" s="13"/>
      <c r="H49" s="16"/>
      <c r="J49" s="16"/>
      <c r="K49" s="16"/>
      <c r="L49" s="16"/>
    </row>
    <row r="50" spans="6:12" x14ac:dyDescent="0.2">
      <c r="F50" s="20"/>
      <c r="G50" s="13"/>
      <c r="H50" s="16"/>
      <c r="J50" s="16"/>
      <c r="K50" s="16"/>
      <c r="L50" s="16"/>
    </row>
  </sheetData>
  <mergeCells count="1">
    <mergeCell ref="A34:D3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1604F-FF74-4712-919C-421E79E654F3}">
  <dimension ref="A1:P40"/>
  <sheetViews>
    <sheetView zoomScale="145" zoomScaleNormal="145" workbookViewId="0">
      <selection activeCell="D2" sqref="D2:D23"/>
    </sheetView>
  </sheetViews>
  <sheetFormatPr defaultRowHeight="12.75" x14ac:dyDescent="0.2"/>
  <cols>
    <col min="1" max="1" width="4.7109375" style="18" customWidth="1"/>
    <col min="2" max="2" width="6.28515625" style="13" customWidth="1"/>
    <col min="3" max="3" width="5.42578125" style="13" customWidth="1"/>
    <col min="4" max="4" width="6.42578125" style="13" customWidth="1"/>
    <col min="5" max="5" width="7.5703125" style="19" customWidth="1"/>
    <col min="6" max="7" width="7.140625" style="19" customWidth="1"/>
    <col min="8" max="8" width="9.42578125" style="19" customWidth="1"/>
    <col min="9" max="9" width="7.42578125" style="13" customWidth="1"/>
    <col min="10" max="10" width="11.42578125" style="13" customWidth="1"/>
    <col min="11" max="11" width="12.5703125" style="13" customWidth="1"/>
    <col min="12" max="12" width="12.140625" style="13" customWidth="1"/>
    <col min="13" max="13" width="8" style="13" customWidth="1"/>
    <col min="14" max="14" width="9.140625" style="33" customWidth="1"/>
    <col min="15" max="15" width="11" style="13" customWidth="1"/>
    <col min="16" max="16" width="10.85546875" style="13" customWidth="1"/>
    <col min="17" max="16384" width="9.140625" style="13"/>
  </cols>
  <sheetData>
    <row r="1" spans="1:16" ht="66.75" customHeight="1" x14ac:dyDescent="0.2">
      <c r="A1" s="21" t="s">
        <v>0</v>
      </c>
      <c r="B1" s="22" t="s">
        <v>3</v>
      </c>
      <c r="C1" s="22" t="s">
        <v>1</v>
      </c>
      <c r="D1" s="22" t="s">
        <v>4</v>
      </c>
      <c r="E1" s="23" t="s">
        <v>11</v>
      </c>
      <c r="F1" s="23" t="s">
        <v>37</v>
      </c>
      <c r="G1" s="24" t="s">
        <v>5</v>
      </c>
      <c r="H1" s="22" t="s">
        <v>35</v>
      </c>
      <c r="I1" s="22" t="s">
        <v>10</v>
      </c>
      <c r="J1" s="22" t="s">
        <v>6</v>
      </c>
      <c r="K1" s="22" t="s">
        <v>7</v>
      </c>
      <c r="L1" s="22" t="s">
        <v>8</v>
      </c>
      <c r="M1" s="22" t="s">
        <v>9</v>
      </c>
    </row>
    <row r="2" spans="1:16" x14ac:dyDescent="0.2">
      <c r="A2" s="6">
        <v>1</v>
      </c>
      <c r="B2" s="8">
        <v>101</v>
      </c>
      <c r="C2" s="7">
        <v>1</v>
      </c>
      <c r="D2" s="14" t="s">
        <v>24</v>
      </c>
      <c r="E2" s="14">
        <v>756</v>
      </c>
      <c r="F2" s="14">
        <v>322</v>
      </c>
      <c r="G2" s="14">
        <f t="shared" ref="G2:G23" si="0">E2+F2</f>
        <v>1078</v>
      </c>
      <c r="H2" s="15">
        <f>G2*1.1</f>
        <v>1185.8000000000002</v>
      </c>
      <c r="I2" s="42">
        <v>6300</v>
      </c>
      <c r="J2" s="43">
        <f>I2*G2</f>
        <v>6791400</v>
      </c>
      <c r="K2" s="43">
        <f t="shared" ref="K2:K23" si="1">J2*0.95</f>
        <v>6451830</v>
      </c>
      <c r="L2" s="43">
        <f t="shared" ref="L2:L23" si="2">J2*0.8</f>
        <v>5433120</v>
      </c>
      <c r="M2" s="44">
        <f t="shared" ref="M2:M23" si="3">MROUND((J2*0.025/12),500)</f>
        <v>14000</v>
      </c>
      <c r="N2" s="34"/>
      <c r="O2" s="17"/>
      <c r="P2" s="17"/>
    </row>
    <row r="3" spans="1:16" x14ac:dyDescent="0.2">
      <c r="A3" s="6">
        <v>2</v>
      </c>
      <c r="B3" s="8">
        <v>201</v>
      </c>
      <c r="C3" s="7">
        <v>2</v>
      </c>
      <c r="D3" s="14" t="s">
        <v>24</v>
      </c>
      <c r="E3" s="14">
        <v>756</v>
      </c>
      <c r="F3" s="14">
        <v>259</v>
      </c>
      <c r="G3" s="14">
        <f t="shared" si="0"/>
        <v>1015</v>
      </c>
      <c r="H3" s="15">
        <f t="shared" ref="H3:H23" si="4">G3*1.1</f>
        <v>1116.5</v>
      </c>
      <c r="I3" s="42">
        <v>6300</v>
      </c>
      <c r="J3" s="43">
        <f t="shared" ref="J3:J23" si="5">I3*G3</f>
        <v>6394500</v>
      </c>
      <c r="K3" s="43">
        <f t="shared" si="1"/>
        <v>6074775</v>
      </c>
      <c r="L3" s="43">
        <f t="shared" si="2"/>
        <v>5115600</v>
      </c>
      <c r="M3" s="44">
        <f t="shared" si="3"/>
        <v>13500</v>
      </c>
      <c r="N3" s="35"/>
      <c r="O3" s="17"/>
    </row>
    <row r="4" spans="1:16" x14ac:dyDescent="0.2">
      <c r="A4" s="6">
        <v>3</v>
      </c>
      <c r="B4" s="8">
        <v>301</v>
      </c>
      <c r="C4" s="7">
        <v>3</v>
      </c>
      <c r="D4" s="14" t="s">
        <v>24</v>
      </c>
      <c r="E4" s="14">
        <v>756</v>
      </c>
      <c r="F4" s="14">
        <v>259</v>
      </c>
      <c r="G4" s="14">
        <f t="shared" si="0"/>
        <v>1015</v>
      </c>
      <c r="H4" s="15">
        <f t="shared" si="4"/>
        <v>1116.5</v>
      </c>
      <c r="I4" s="42">
        <v>6300</v>
      </c>
      <c r="J4" s="43">
        <f t="shared" si="5"/>
        <v>6394500</v>
      </c>
      <c r="K4" s="43">
        <f t="shared" si="1"/>
        <v>6074775</v>
      </c>
      <c r="L4" s="43">
        <f t="shared" si="2"/>
        <v>5115600</v>
      </c>
      <c r="M4" s="44">
        <f t="shared" si="3"/>
        <v>13500</v>
      </c>
      <c r="N4" s="35"/>
      <c r="O4" s="17"/>
    </row>
    <row r="5" spans="1:16" x14ac:dyDescent="0.2">
      <c r="A5" s="6">
        <v>4</v>
      </c>
      <c r="B5" s="8">
        <v>302</v>
      </c>
      <c r="C5" s="7">
        <v>3</v>
      </c>
      <c r="D5" s="14" t="s">
        <v>24</v>
      </c>
      <c r="E5" s="14">
        <v>898</v>
      </c>
      <c r="F5" s="14">
        <v>453</v>
      </c>
      <c r="G5" s="14">
        <f t="shared" si="0"/>
        <v>1351</v>
      </c>
      <c r="H5" s="15">
        <f t="shared" si="4"/>
        <v>1486.1000000000001</v>
      </c>
      <c r="I5" s="42">
        <v>6300</v>
      </c>
      <c r="J5" s="43">
        <f t="shared" si="5"/>
        <v>8511300</v>
      </c>
      <c r="K5" s="43">
        <f t="shared" si="1"/>
        <v>8085735</v>
      </c>
      <c r="L5" s="43">
        <f t="shared" si="2"/>
        <v>6809040</v>
      </c>
      <c r="M5" s="44">
        <f t="shared" si="3"/>
        <v>17500</v>
      </c>
    </row>
    <row r="6" spans="1:16" x14ac:dyDescent="0.2">
      <c r="A6" s="6">
        <v>5</v>
      </c>
      <c r="B6" s="8">
        <v>303</v>
      </c>
      <c r="C6" s="7">
        <v>3</v>
      </c>
      <c r="D6" s="14" t="s">
        <v>24</v>
      </c>
      <c r="E6" s="14">
        <v>898</v>
      </c>
      <c r="F6" s="14">
        <v>486</v>
      </c>
      <c r="G6" s="14">
        <f t="shared" si="0"/>
        <v>1384</v>
      </c>
      <c r="H6" s="15">
        <f t="shared" si="4"/>
        <v>1522.4</v>
      </c>
      <c r="I6" s="42">
        <v>6300</v>
      </c>
      <c r="J6" s="43">
        <f t="shared" si="5"/>
        <v>8719200</v>
      </c>
      <c r="K6" s="43">
        <f t="shared" si="1"/>
        <v>8283240</v>
      </c>
      <c r="L6" s="43">
        <f t="shared" si="2"/>
        <v>6975360</v>
      </c>
      <c r="M6" s="44">
        <f t="shared" si="3"/>
        <v>18000</v>
      </c>
    </row>
    <row r="7" spans="1:16" x14ac:dyDescent="0.2">
      <c r="A7" s="6">
        <v>6</v>
      </c>
      <c r="B7" s="8">
        <v>304</v>
      </c>
      <c r="C7" s="7">
        <v>3</v>
      </c>
      <c r="D7" s="14" t="s">
        <v>24</v>
      </c>
      <c r="E7" s="14">
        <v>756</v>
      </c>
      <c r="F7" s="14">
        <v>489</v>
      </c>
      <c r="G7" s="14">
        <f t="shared" si="0"/>
        <v>1245</v>
      </c>
      <c r="H7" s="15">
        <f t="shared" si="4"/>
        <v>1369.5</v>
      </c>
      <c r="I7" s="42">
        <v>6300</v>
      </c>
      <c r="J7" s="43">
        <f t="shared" si="5"/>
        <v>7843500</v>
      </c>
      <c r="K7" s="43">
        <f t="shared" si="1"/>
        <v>7451325</v>
      </c>
      <c r="L7" s="43">
        <f t="shared" si="2"/>
        <v>6274800</v>
      </c>
      <c r="M7" s="44">
        <f t="shared" si="3"/>
        <v>16500</v>
      </c>
    </row>
    <row r="8" spans="1:16" x14ac:dyDescent="0.2">
      <c r="A8" s="6">
        <v>7</v>
      </c>
      <c r="B8" s="8">
        <v>401</v>
      </c>
      <c r="C8" s="7">
        <v>4</v>
      </c>
      <c r="D8" s="14" t="s">
        <v>24</v>
      </c>
      <c r="E8" s="14">
        <v>756</v>
      </c>
      <c r="F8" s="14">
        <v>259</v>
      </c>
      <c r="G8" s="14">
        <f t="shared" si="0"/>
        <v>1015</v>
      </c>
      <c r="H8" s="15">
        <f t="shared" si="4"/>
        <v>1116.5</v>
      </c>
      <c r="I8" s="42">
        <v>6300</v>
      </c>
      <c r="J8" s="43">
        <f t="shared" si="5"/>
        <v>6394500</v>
      </c>
      <c r="K8" s="43">
        <f t="shared" si="1"/>
        <v>6074775</v>
      </c>
      <c r="L8" s="43">
        <f t="shared" si="2"/>
        <v>5115600</v>
      </c>
      <c r="M8" s="44">
        <f t="shared" si="3"/>
        <v>13500</v>
      </c>
    </row>
    <row r="9" spans="1:16" x14ac:dyDescent="0.2">
      <c r="A9" s="6">
        <v>8</v>
      </c>
      <c r="B9" s="8">
        <v>402</v>
      </c>
      <c r="C9" s="7">
        <v>4</v>
      </c>
      <c r="D9" s="14" t="s">
        <v>24</v>
      </c>
      <c r="E9" s="14">
        <v>898</v>
      </c>
      <c r="F9" s="14">
        <v>255</v>
      </c>
      <c r="G9" s="14">
        <f t="shared" si="0"/>
        <v>1153</v>
      </c>
      <c r="H9" s="15">
        <f t="shared" si="4"/>
        <v>1268.3000000000002</v>
      </c>
      <c r="I9" s="42">
        <v>6300</v>
      </c>
      <c r="J9" s="43">
        <f t="shared" si="5"/>
        <v>7263900</v>
      </c>
      <c r="K9" s="43">
        <f t="shared" si="1"/>
        <v>6900705</v>
      </c>
      <c r="L9" s="43">
        <f t="shared" si="2"/>
        <v>5811120</v>
      </c>
      <c r="M9" s="44">
        <f t="shared" si="3"/>
        <v>15000</v>
      </c>
    </row>
    <row r="10" spans="1:16" x14ac:dyDescent="0.2">
      <c r="A10" s="6">
        <v>9</v>
      </c>
      <c r="B10" s="8">
        <v>403</v>
      </c>
      <c r="C10" s="7">
        <v>4</v>
      </c>
      <c r="D10" s="14" t="s">
        <v>24</v>
      </c>
      <c r="E10" s="14">
        <v>898</v>
      </c>
      <c r="F10" s="14">
        <v>255</v>
      </c>
      <c r="G10" s="14">
        <f t="shared" si="0"/>
        <v>1153</v>
      </c>
      <c r="H10" s="15">
        <f t="shared" si="4"/>
        <v>1268.3000000000002</v>
      </c>
      <c r="I10" s="42">
        <v>6300</v>
      </c>
      <c r="J10" s="43">
        <f t="shared" si="5"/>
        <v>7263900</v>
      </c>
      <c r="K10" s="43">
        <f t="shared" si="1"/>
        <v>6900705</v>
      </c>
      <c r="L10" s="43">
        <f t="shared" si="2"/>
        <v>5811120</v>
      </c>
      <c r="M10" s="44">
        <f t="shared" si="3"/>
        <v>15000</v>
      </c>
    </row>
    <row r="11" spans="1:16" x14ac:dyDescent="0.2">
      <c r="A11" s="6">
        <v>10</v>
      </c>
      <c r="B11" s="8">
        <v>404</v>
      </c>
      <c r="C11" s="7">
        <v>4</v>
      </c>
      <c r="D11" s="14" t="s">
        <v>24</v>
      </c>
      <c r="E11" s="14">
        <v>756</v>
      </c>
      <c r="F11" s="14">
        <v>259</v>
      </c>
      <c r="G11" s="14">
        <f t="shared" si="0"/>
        <v>1015</v>
      </c>
      <c r="H11" s="15">
        <f t="shared" si="4"/>
        <v>1116.5</v>
      </c>
      <c r="I11" s="42">
        <v>6300</v>
      </c>
      <c r="J11" s="43">
        <f t="shared" si="5"/>
        <v>6394500</v>
      </c>
      <c r="K11" s="43">
        <f t="shared" si="1"/>
        <v>6074775</v>
      </c>
      <c r="L11" s="43">
        <f t="shared" si="2"/>
        <v>5115600</v>
      </c>
      <c r="M11" s="44">
        <f t="shared" si="3"/>
        <v>13500</v>
      </c>
    </row>
    <row r="12" spans="1:16" x14ac:dyDescent="0.2">
      <c r="A12" s="6">
        <v>11</v>
      </c>
      <c r="B12" s="8">
        <v>501</v>
      </c>
      <c r="C12" s="7">
        <v>5</v>
      </c>
      <c r="D12" s="14" t="s">
        <v>24</v>
      </c>
      <c r="E12" s="14">
        <v>756</v>
      </c>
      <c r="F12" s="14">
        <v>259</v>
      </c>
      <c r="G12" s="14">
        <f t="shared" si="0"/>
        <v>1015</v>
      </c>
      <c r="H12" s="15">
        <f t="shared" si="4"/>
        <v>1116.5</v>
      </c>
      <c r="I12" s="42">
        <v>6300</v>
      </c>
      <c r="J12" s="43">
        <f t="shared" si="5"/>
        <v>6394500</v>
      </c>
      <c r="K12" s="43">
        <f t="shared" si="1"/>
        <v>6074775</v>
      </c>
      <c r="L12" s="43">
        <f t="shared" si="2"/>
        <v>5115600</v>
      </c>
      <c r="M12" s="44">
        <f t="shared" si="3"/>
        <v>13500</v>
      </c>
    </row>
    <row r="13" spans="1:16" s="33" customFormat="1" x14ac:dyDescent="0.2">
      <c r="A13" s="6">
        <v>12</v>
      </c>
      <c r="B13" s="8">
        <v>502</v>
      </c>
      <c r="C13" s="7">
        <v>5</v>
      </c>
      <c r="D13" s="14" t="s">
        <v>24</v>
      </c>
      <c r="E13" s="14">
        <v>898</v>
      </c>
      <c r="F13" s="14">
        <v>255</v>
      </c>
      <c r="G13" s="14">
        <f t="shared" si="0"/>
        <v>1153</v>
      </c>
      <c r="H13" s="15">
        <f t="shared" si="4"/>
        <v>1268.3000000000002</v>
      </c>
      <c r="I13" s="42">
        <v>6300</v>
      </c>
      <c r="J13" s="43">
        <f t="shared" si="5"/>
        <v>7263900</v>
      </c>
      <c r="K13" s="43">
        <f t="shared" si="1"/>
        <v>6900705</v>
      </c>
      <c r="L13" s="43">
        <f t="shared" si="2"/>
        <v>5811120</v>
      </c>
      <c r="M13" s="44">
        <f t="shared" si="3"/>
        <v>15000</v>
      </c>
      <c r="O13" s="13"/>
      <c r="P13" s="13"/>
    </row>
    <row r="14" spans="1:16" s="33" customFormat="1" x14ac:dyDescent="0.2">
      <c r="A14" s="6">
        <v>13</v>
      </c>
      <c r="B14" s="8">
        <v>503</v>
      </c>
      <c r="C14" s="7">
        <v>5</v>
      </c>
      <c r="D14" s="14" t="s">
        <v>24</v>
      </c>
      <c r="E14" s="14">
        <v>898</v>
      </c>
      <c r="F14" s="14">
        <v>255</v>
      </c>
      <c r="G14" s="14">
        <f t="shared" si="0"/>
        <v>1153</v>
      </c>
      <c r="H14" s="15">
        <f t="shared" si="4"/>
        <v>1268.3000000000002</v>
      </c>
      <c r="I14" s="42">
        <v>6300</v>
      </c>
      <c r="J14" s="43">
        <f t="shared" si="5"/>
        <v>7263900</v>
      </c>
      <c r="K14" s="43">
        <f t="shared" si="1"/>
        <v>6900705</v>
      </c>
      <c r="L14" s="43">
        <f t="shared" si="2"/>
        <v>5811120</v>
      </c>
      <c r="M14" s="44">
        <f t="shared" si="3"/>
        <v>15000</v>
      </c>
      <c r="O14" s="13"/>
      <c r="P14" s="13"/>
    </row>
    <row r="15" spans="1:16" s="33" customFormat="1" x14ac:dyDescent="0.2">
      <c r="A15" s="6">
        <v>14</v>
      </c>
      <c r="B15" s="8">
        <v>504</v>
      </c>
      <c r="C15" s="7">
        <v>5</v>
      </c>
      <c r="D15" s="14" t="s">
        <v>24</v>
      </c>
      <c r="E15" s="14">
        <v>756</v>
      </c>
      <c r="F15" s="14">
        <v>259</v>
      </c>
      <c r="G15" s="14">
        <f t="shared" si="0"/>
        <v>1015</v>
      </c>
      <c r="H15" s="15">
        <f t="shared" si="4"/>
        <v>1116.5</v>
      </c>
      <c r="I15" s="42">
        <v>6300</v>
      </c>
      <c r="J15" s="43">
        <f t="shared" si="5"/>
        <v>6394500</v>
      </c>
      <c r="K15" s="43">
        <f t="shared" si="1"/>
        <v>6074775</v>
      </c>
      <c r="L15" s="43">
        <f t="shared" si="2"/>
        <v>5115600</v>
      </c>
      <c r="M15" s="44">
        <f t="shared" si="3"/>
        <v>13500</v>
      </c>
      <c r="O15" s="13"/>
      <c r="P15" s="13"/>
    </row>
    <row r="16" spans="1:16" s="33" customFormat="1" x14ac:dyDescent="0.2">
      <c r="A16" s="6">
        <v>15</v>
      </c>
      <c r="B16" s="8">
        <v>601</v>
      </c>
      <c r="C16" s="7">
        <v>6</v>
      </c>
      <c r="D16" s="14" t="s">
        <v>24</v>
      </c>
      <c r="E16" s="14">
        <v>756</v>
      </c>
      <c r="F16" s="14">
        <v>259</v>
      </c>
      <c r="G16" s="14">
        <f t="shared" si="0"/>
        <v>1015</v>
      </c>
      <c r="H16" s="15">
        <f t="shared" si="4"/>
        <v>1116.5</v>
      </c>
      <c r="I16" s="42">
        <v>6300</v>
      </c>
      <c r="J16" s="43">
        <f t="shared" si="5"/>
        <v>6394500</v>
      </c>
      <c r="K16" s="43">
        <f t="shared" si="1"/>
        <v>6074775</v>
      </c>
      <c r="L16" s="43">
        <f t="shared" si="2"/>
        <v>5115600</v>
      </c>
      <c r="M16" s="44">
        <f t="shared" si="3"/>
        <v>13500</v>
      </c>
      <c r="O16" s="13"/>
      <c r="P16" s="13"/>
    </row>
    <row r="17" spans="1:16" s="33" customFormat="1" x14ac:dyDescent="0.2">
      <c r="A17" s="6">
        <v>16</v>
      </c>
      <c r="B17" s="8">
        <v>602</v>
      </c>
      <c r="C17" s="7">
        <v>6</v>
      </c>
      <c r="D17" s="14" t="s">
        <v>24</v>
      </c>
      <c r="E17" s="14">
        <v>898</v>
      </c>
      <c r="F17" s="14">
        <v>255</v>
      </c>
      <c r="G17" s="14">
        <f t="shared" si="0"/>
        <v>1153</v>
      </c>
      <c r="H17" s="15">
        <f t="shared" si="4"/>
        <v>1268.3000000000002</v>
      </c>
      <c r="I17" s="42">
        <v>6300</v>
      </c>
      <c r="J17" s="43">
        <f t="shared" si="5"/>
        <v>7263900</v>
      </c>
      <c r="K17" s="43">
        <f t="shared" si="1"/>
        <v>6900705</v>
      </c>
      <c r="L17" s="43">
        <f t="shared" si="2"/>
        <v>5811120</v>
      </c>
      <c r="M17" s="44">
        <f t="shared" si="3"/>
        <v>15000</v>
      </c>
      <c r="O17" s="13"/>
      <c r="P17" s="13"/>
    </row>
    <row r="18" spans="1:16" s="33" customFormat="1" x14ac:dyDescent="0.2">
      <c r="A18" s="6">
        <v>17</v>
      </c>
      <c r="B18" s="8">
        <v>603</v>
      </c>
      <c r="C18" s="7">
        <v>6</v>
      </c>
      <c r="D18" s="14" t="s">
        <v>24</v>
      </c>
      <c r="E18" s="14">
        <v>898</v>
      </c>
      <c r="F18" s="14">
        <v>255</v>
      </c>
      <c r="G18" s="14">
        <f t="shared" si="0"/>
        <v>1153</v>
      </c>
      <c r="H18" s="15">
        <f t="shared" si="4"/>
        <v>1268.3000000000002</v>
      </c>
      <c r="I18" s="42">
        <v>6300</v>
      </c>
      <c r="J18" s="43">
        <f t="shared" si="5"/>
        <v>7263900</v>
      </c>
      <c r="K18" s="43">
        <f t="shared" si="1"/>
        <v>6900705</v>
      </c>
      <c r="L18" s="43">
        <f t="shared" si="2"/>
        <v>5811120</v>
      </c>
      <c r="M18" s="44">
        <f t="shared" si="3"/>
        <v>15000</v>
      </c>
      <c r="O18" s="13"/>
      <c r="P18" s="13"/>
    </row>
    <row r="19" spans="1:16" s="33" customFormat="1" x14ac:dyDescent="0.2">
      <c r="A19" s="6">
        <v>18</v>
      </c>
      <c r="B19" s="8">
        <v>604</v>
      </c>
      <c r="C19" s="7">
        <v>6</v>
      </c>
      <c r="D19" s="14" t="s">
        <v>24</v>
      </c>
      <c r="E19" s="14">
        <v>756</v>
      </c>
      <c r="F19" s="14">
        <v>259</v>
      </c>
      <c r="G19" s="14">
        <f t="shared" si="0"/>
        <v>1015</v>
      </c>
      <c r="H19" s="15">
        <f t="shared" si="4"/>
        <v>1116.5</v>
      </c>
      <c r="I19" s="42">
        <v>6300</v>
      </c>
      <c r="J19" s="43">
        <f t="shared" si="5"/>
        <v>6394500</v>
      </c>
      <c r="K19" s="43">
        <f t="shared" si="1"/>
        <v>6074775</v>
      </c>
      <c r="L19" s="43">
        <f t="shared" si="2"/>
        <v>5115600</v>
      </c>
      <c r="M19" s="44">
        <f t="shared" si="3"/>
        <v>13500</v>
      </c>
      <c r="O19" s="13"/>
      <c r="P19" s="13"/>
    </row>
    <row r="20" spans="1:16" s="33" customFormat="1" x14ac:dyDescent="0.2">
      <c r="A20" s="6">
        <v>19</v>
      </c>
      <c r="B20" s="8">
        <v>701</v>
      </c>
      <c r="C20" s="14">
        <v>7</v>
      </c>
      <c r="D20" s="14" t="s">
        <v>24</v>
      </c>
      <c r="E20" s="14">
        <v>756</v>
      </c>
      <c r="F20" s="14">
        <v>259</v>
      </c>
      <c r="G20" s="14">
        <f t="shared" si="0"/>
        <v>1015</v>
      </c>
      <c r="H20" s="15">
        <f t="shared" si="4"/>
        <v>1116.5</v>
      </c>
      <c r="I20" s="42">
        <v>6300</v>
      </c>
      <c r="J20" s="43">
        <f t="shared" si="5"/>
        <v>6394500</v>
      </c>
      <c r="K20" s="43">
        <f t="shared" si="1"/>
        <v>6074775</v>
      </c>
      <c r="L20" s="43">
        <f t="shared" si="2"/>
        <v>5115600</v>
      </c>
      <c r="M20" s="44">
        <f t="shared" si="3"/>
        <v>13500</v>
      </c>
      <c r="O20" s="13"/>
      <c r="P20" s="13"/>
    </row>
    <row r="21" spans="1:16" s="33" customFormat="1" x14ac:dyDescent="0.2">
      <c r="A21" s="6">
        <v>20</v>
      </c>
      <c r="B21" s="8">
        <v>702</v>
      </c>
      <c r="C21" s="14">
        <v>7</v>
      </c>
      <c r="D21" s="14" t="s">
        <v>24</v>
      </c>
      <c r="E21" s="14">
        <v>898</v>
      </c>
      <c r="F21" s="14">
        <v>255</v>
      </c>
      <c r="G21" s="14">
        <f t="shared" si="0"/>
        <v>1153</v>
      </c>
      <c r="H21" s="15">
        <f t="shared" si="4"/>
        <v>1268.3000000000002</v>
      </c>
      <c r="I21" s="42">
        <v>6300</v>
      </c>
      <c r="J21" s="43">
        <f t="shared" si="5"/>
        <v>7263900</v>
      </c>
      <c r="K21" s="43">
        <f t="shared" si="1"/>
        <v>6900705</v>
      </c>
      <c r="L21" s="43">
        <f t="shared" si="2"/>
        <v>5811120</v>
      </c>
      <c r="M21" s="44">
        <f t="shared" si="3"/>
        <v>15000</v>
      </c>
      <c r="O21" s="13"/>
      <c r="P21" s="13"/>
    </row>
    <row r="22" spans="1:16" s="33" customFormat="1" x14ac:dyDescent="0.2">
      <c r="A22" s="6">
        <v>21</v>
      </c>
      <c r="B22" s="8">
        <v>703</v>
      </c>
      <c r="C22" s="14">
        <v>7</v>
      </c>
      <c r="D22" s="14" t="s">
        <v>24</v>
      </c>
      <c r="E22" s="14">
        <v>898</v>
      </c>
      <c r="F22" s="14">
        <v>255</v>
      </c>
      <c r="G22" s="14">
        <f t="shared" si="0"/>
        <v>1153</v>
      </c>
      <c r="H22" s="15">
        <f t="shared" si="4"/>
        <v>1268.3000000000002</v>
      </c>
      <c r="I22" s="42">
        <v>6300</v>
      </c>
      <c r="J22" s="43">
        <f t="shared" si="5"/>
        <v>7263900</v>
      </c>
      <c r="K22" s="43">
        <f t="shared" si="1"/>
        <v>6900705</v>
      </c>
      <c r="L22" s="43">
        <f t="shared" si="2"/>
        <v>5811120</v>
      </c>
      <c r="M22" s="44">
        <f t="shared" si="3"/>
        <v>15000</v>
      </c>
      <c r="O22" s="13"/>
      <c r="P22" s="13"/>
    </row>
    <row r="23" spans="1:16" s="33" customFormat="1" x14ac:dyDescent="0.2">
      <c r="A23" s="6">
        <v>22</v>
      </c>
      <c r="B23" s="8">
        <v>704</v>
      </c>
      <c r="C23" s="14">
        <v>7</v>
      </c>
      <c r="D23" s="14" t="s">
        <v>24</v>
      </c>
      <c r="E23" s="14">
        <v>756</v>
      </c>
      <c r="F23" s="14">
        <v>259</v>
      </c>
      <c r="G23" s="14">
        <f t="shared" si="0"/>
        <v>1015</v>
      </c>
      <c r="H23" s="15">
        <f t="shared" si="4"/>
        <v>1116.5</v>
      </c>
      <c r="I23" s="42">
        <v>6300</v>
      </c>
      <c r="J23" s="43">
        <f t="shared" si="5"/>
        <v>6394500</v>
      </c>
      <c r="K23" s="43">
        <f t="shared" si="1"/>
        <v>6074775</v>
      </c>
      <c r="L23" s="43">
        <f t="shared" si="2"/>
        <v>5115600</v>
      </c>
      <c r="M23" s="44">
        <f t="shared" si="3"/>
        <v>13500</v>
      </c>
      <c r="O23" s="13"/>
      <c r="P23" s="13"/>
    </row>
    <row r="24" spans="1:16" s="33" customFormat="1" x14ac:dyDescent="0.2">
      <c r="A24" s="48" t="s">
        <v>2</v>
      </c>
      <c r="B24" s="49"/>
      <c r="C24" s="49"/>
      <c r="D24" s="50"/>
      <c r="E24" s="11">
        <f>SUM(E2:E23)</f>
        <v>18052</v>
      </c>
      <c r="F24" s="11">
        <f>SUM(F2:F23)</f>
        <v>6380</v>
      </c>
      <c r="G24" s="11">
        <f>SUM(G2:G23)</f>
        <v>24432</v>
      </c>
      <c r="H24" s="11">
        <f>SUM(H2:H23)</f>
        <v>26875.199999999997</v>
      </c>
      <c r="I24" s="45"/>
      <c r="J24" s="46">
        <f>SUM(J2:J23)</f>
        <v>153921600</v>
      </c>
      <c r="K24" s="46">
        <f>SUM(K2:K23)</f>
        <v>146225520</v>
      </c>
      <c r="L24" s="46">
        <f>SUM(L2:L23)</f>
        <v>123137280</v>
      </c>
      <c r="M24" s="47"/>
      <c r="O24" s="13"/>
      <c r="P24" s="13"/>
    </row>
    <row r="25" spans="1:16" s="33" customFormat="1" x14ac:dyDescent="0.2">
      <c r="A25" s="18"/>
      <c r="B25" s="13"/>
      <c r="C25" s="13"/>
      <c r="D25" s="13"/>
      <c r="E25" s="19"/>
      <c r="F25" s="19"/>
      <c r="G25" s="19"/>
      <c r="H25" s="19"/>
      <c r="I25" s="16"/>
      <c r="J25" s="13"/>
      <c r="K25" s="13"/>
      <c r="L25" s="13"/>
      <c r="M25" s="13"/>
      <c r="O25" s="13"/>
      <c r="P25" s="13"/>
    </row>
    <row r="27" spans="1:16" s="33" customFormat="1" x14ac:dyDescent="0.2">
      <c r="A27" s="18"/>
      <c r="B27" s="13"/>
      <c r="C27" s="13"/>
      <c r="D27" s="13"/>
      <c r="E27" s="19"/>
      <c r="F27" s="20"/>
      <c r="G27" s="13"/>
      <c r="H27" s="16"/>
      <c r="I27" s="13"/>
      <c r="J27" s="16"/>
      <c r="K27" s="16"/>
      <c r="L27" s="16"/>
      <c r="M27" s="13"/>
      <c r="O27" s="13"/>
      <c r="P27" s="13"/>
    </row>
    <row r="28" spans="1:16" s="33" customFormat="1" x14ac:dyDescent="0.2">
      <c r="A28" s="18"/>
      <c r="B28" s="13"/>
      <c r="C28" s="13"/>
      <c r="D28" s="13"/>
      <c r="E28" s="19"/>
      <c r="F28" s="20"/>
      <c r="G28" s="13"/>
      <c r="H28" s="16"/>
      <c r="I28" s="13"/>
      <c r="J28" s="16"/>
      <c r="K28" s="16"/>
      <c r="L28" s="16"/>
      <c r="M28" s="13"/>
      <c r="O28" s="13"/>
      <c r="P28" s="13"/>
    </row>
    <row r="29" spans="1:16" s="33" customFormat="1" x14ac:dyDescent="0.2">
      <c r="A29" s="18"/>
      <c r="B29" s="13"/>
      <c r="C29" s="13"/>
      <c r="D29" s="13"/>
      <c r="E29" s="19"/>
      <c r="F29" s="20"/>
      <c r="G29" s="13"/>
      <c r="H29" s="16"/>
      <c r="I29" s="13"/>
      <c r="J29" s="16"/>
      <c r="K29" s="16"/>
      <c r="L29" s="16"/>
      <c r="M29" s="13"/>
      <c r="O29" s="13"/>
      <c r="P29" s="13"/>
    </row>
    <row r="30" spans="1:16" s="33" customFormat="1" x14ac:dyDescent="0.2">
      <c r="A30" s="18"/>
      <c r="B30" s="13"/>
      <c r="C30" s="13"/>
      <c r="D30" s="13"/>
      <c r="E30" s="19"/>
      <c r="F30" s="20"/>
      <c r="G30" s="13"/>
      <c r="H30" s="16"/>
      <c r="I30" s="13"/>
      <c r="J30" s="16"/>
      <c r="K30" s="16"/>
      <c r="L30" s="16"/>
      <c r="M30" s="13"/>
      <c r="O30" s="13"/>
      <c r="P30" s="13"/>
    </row>
    <row r="31" spans="1:16" s="33" customFormat="1" x14ac:dyDescent="0.2">
      <c r="A31" s="18"/>
      <c r="B31" s="13"/>
      <c r="C31" s="13"/>
      <c r="D31" s="13"/>
      <c r="E31" s="19"/>
      <c r="F31" s="20"/>
      <c r="G31" s="13"/>
      <c r="H31" s="16"/>
      <c r="I31" s="13"/>
      <c r="J31" s="16"/>
      <c r="K31" s="16"/>
      <c r="L31" s="16"/>
      <c r="M31" s="13"/>
      <c r="O31" s="13"/>
      <c r="P31" s="13"/>
    </row>
    <row r="32" spans="1:16" s="33" customFormat="1" x14ac:dyDescent="0.2">
      <c r="A32" s="18"/>
      <c r="B32" s="13"/>
      <c r="C32" s="13"/>
      <c r="D32" s="13"/>
      <c r="E32" s="19"/>
      <c r="F32" s="20"/>
      <c r="G32" s="13"/>
      <c r="H32" s="16"/>
      <c r="I32" s="13"/>
      <c r="J32" s="16"/>
      <c r="K32" s="16"/>
      <c r="L32" s="16"/>
      <c r="M32" s="13"/>
      <c r="O32" s="13"/>
      <c r="P32" s="13"/>
    </row>
    <row r="33" spans="1:16" s="33" customFormat="1" x14ac:dyDescent="0.2">
      <c r="A33" s="18"/>
      <c r="B33" s="13"/>
      <c r="C33" s="13"/>
      <c r="D33" s="13"/>
      <c r="E33" s="19"/>
      <c r="F33" s="20"/>
      <c r="G33" s="13"/>
      <c r="H33" s="16"/>
      <c r="I33" s="13"/>
      <c r="J33" s="16"/>
      <c r="K33" s="16"/>
      <c r="L33" s="16"/>
      <c r="M33" s="13"/>
      <c r="O33" s="13"/>
      <c r="P33" s="13"/>
    </row>
    <row r="34" spans="1:16" s="33" customFormat="1" x14ac:dyDescent="0.2">
      <c r="A34" s="18"/>
      <c r="B34" s="13"/>
      <c r="C34" s="13"/>
      <c r="D34" s="13"/>
      <c r="E34" s="19"/>
      <c r="F34" s="20"/>
      <c r="G34" s="13"/>
      <c r="H34" s="16"/>
      <c r="I34" s="13"/>
      <c r="J34" s="16"/>
      <c r="K34" s="16"/>
      <c r="L34" s="16"/>
      <c r="M34" s="13"/>
      <c r="O34" s="13"/>
      <c r="P34" s="13"/>
    </row>
    <row r="35" spans="1:16" s="33" customFormat="1" x14ac:dyDescent="0.2">
      <c r="A35" s="18"/>
      <c r="B35" s="13"/>
      <c r="C35" s="13"/>
      <c r="D35" s="13"/>
      <c r="E35" s="19"/>
      <c r="F35" s="20"/>
      <c r="G35" s="13"/>
      <c r="H35" s="16"/>
      <c r="I35" s="13"/>
      <c r="J35" s="16"/>
      <c r="K35" s="16"/>
      <c r="L35" s="16"/>
      <c r="M35" s="13"/>
      <c r="O35" s="13"/>
      <c r="P35" s="13"/>
    </row>
    <row r="36" spans="1:16" s="33" customFormat="1" x14ac:dyDescent="0.2">
      <c r="A36" s="18"/>
      <c r="B36" s="13"/>
      <c r="C36" s="13"/>
      <c r="D36" s="13"/>
      <c r="E36" s="19"/>
      <c r="F36" s="20"/>
      <c r="G36" s="13"/>
      <c r="H36" s="16"/>
      <c r="I36" s="13"/>
      <c r="J36" s="16"/>
      <c r="K36" s="16"/>
      <c r="L36" s="16"/>
      <c r="M36" s="13"/>
      <c r="O36" s="13"/>
      <c r="P36" s="13"/>
    </row>
    <row r="37" spans="1:16" s="33" customFormat="1" x14ac:dyDescent="0.2">
      <c r="A37" s="18"/>
      <c r="B37" s="13"/>
      <c r="C37" s="13"/>
      <c r="D37" s="13"/>
      <c r="E37" s="19"/>
      <c r="F37" s="20"/>
      <c r="G37" s="13"/>
      <c r="H37" s="16"/>
      <c r="I37" s="13"/>
      <c r="J37" s="16"/>
      <c r="K37" s="16"/>
      <c r="L37" s="16"/>
      <c r="M37" s="13"/>
      <c r="O37" s="13"/>
      <c r="P37" s="13"/>
    </row>
    <row r="38" spans="1:16" s="33" customFormat="1" x14ac:dyDescent="0.2">
      <c r="A38" s="18"/>
      <c r="B38" s="13"/>
      <c r="C38" s="13"/>
      <c r="D38" s="13"/>
      <c r="E38" s="19"/>
      <c r="F38" s="20"/>
      <c r="G38" s="13"/>
      <c r="H38" s="16"/>
      <c r="I38" s="13"/>
      <c r="J38" s="16"/>
      <c r="K38" s="16"/>
      <c r="L38" s="16"/>
      <c r="M38" s="13"/>
      <c r="O38" s="13"/>
      <c r="P38" s="13"/>
    </row>
    <row r="39" spans="1:16" s="33" customFormat="1" x14ac:dyDescent="0.2">
      <c r="A39" s="18"/>
      <c r="B39" s="13"/>
      <c r="C39" s="13"/>
      <c r="D39" s="13"/>
      <c r="E39" s="19"/>
      <c r="F39" s="20"/>
      <c r="G39" s="13"/>
      <c r="H39" s="16"/>
      <c r="I39" s="13"/>
      <c r="J39" s="16"/>
      <c r="K39" s="16"/>
      <c r="L39" s="16"/>
      <c r="M39" s="13"/>
      <c r="O39" s="13"/>
      <c r="P39" s="13"/>
    </row>
    <row r="40" spans="1:16" s="33" customFormat="1" x14ac:dyDescent="0.2">
      <c r="A40" s="18"/>
      <c r="B40" s="13"/>
      <c r="C40" s="13"/>
      <c r="D40" s="13"/>
      <c r="E40" s="19"/>
      <c r="F40" s="20"/>
      <c r="G40" s="13"/>
      <c r="H40" s="16"/>
      <c r="I40" s="13"/>
      <c r="J40" s="16"/>
      <c r="K40" s="16"/>
      <c r="L40" s="16"/>
      <c r="M40" s="13"/>
      <c r="O40" s="13"/>
      <c r="P40" s="13"/>
    </row>
  </sheetData>
  <mergeCells count="1">
    <mergeCell ref="A24:D2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D7AE3-1302-4AB2-B3B1-CFDB7D06C25D}">
  <dimension ref="A2:U11"/>
  <sheetViews>
    <sheetView zoomScale="130" zoomScaleNormal="130" workbookViewId="0">
      <selection activeCell="J4" sqref="J4"/>
    </sheetView>
  </sheetViews>
  <sheetFormatPr defaultRowHeight="15" x14ac:dyDescent="0.25"/>
  <cols>
    <col min="2" max="2" width="9.140625" style="51"/>
    <col min="3" max="3" width="14.5703125" style="51" customWidth="1"/>
    <col min="4" max="4" width="14.28515625" style="51" customWidth="1"/>
    <col min="5" max="5" width="23.85546875" style="51" customWidth="1"/>
    <col min="6" max="6" width="21.7109375" style="51" customWidth="1"/>
    <col min="7" max="7" width="25.28515625" style="51" customWidth="1"/>
    <col min="8" max="8" width="16.28515625" style="51" bestFit="1" customWidth="1"/>
    <col min="9" max="9" width="9.140625" style="51"/>
    <col min="10" max="10" width="17.7109375" style="51" customWidth="1"/>
    <col min="11" max="11" width="15.140625" style="51" bestFit="1" customWidth="1"/>
    <col min="12" max="21" width="9.140625" style="51"/>
  </cols>
  <sheetData>
    <row r="2" spans="1:11" ht="15.75" x14ac:dyDescent="0.25">
      <c r="A2" s="37"/>
      <c r="B2" s="52" t="s">
        <v>17</v>
      </c>
      <c r="C2" s="52" t="s">
        <v>12</v>
      </c>
      <c r="D2" s="52" t="s">
        <v>13</v>
      </c>
      <c r="E2" s="52" t="s">
        <v>14</v>
      </c>
      <c r="F2" s="52" t="s">
        <v>15</v>
      </c>
      <c r="G2" s="52" t="s">
        <v>16</v>
      </c>
    </row>
    <row r="3" spans="1:11" ht="54" customHeight="1" x14ac:dyDescent="0.25">
      <c r="A3" s="38" t="s">
        <v>19</v>
      </c>
      <c r="B3" s="53" t="s">
        <v>38</v>
      </c>
      <c r="C3" s="54">
        <f>'A -Wing'!G34</f>
        <v>30027</v>
      </c>
      <c r="D3" s="54">
        <f>'A -Wing'!H34</f>
        <v>33029.699999999997</v>
      </c>
      <c r="E3" s="55">
        <f>'A -Wing'!J34</f>
        <v>189170100</v>
      </c>
      <c r="F3" s="55">
        <f>'A -Wing'!K34</f>
        <v>179711595</v>
      </c>
      <c r="G3" s="55">
        <f>'A -Wing'!L34</f>
        <v>151336080</v>
      </c>
      <c r="H3" s="51">
        <v>2300</v>
      </c>
      <c r="I3" s="51">
        <v>0</v>
      </c>
      <c r="J3" s="12">
        <f>D3*H3</f>
        <v>75968310</v>
      </c>
      <c r="K3" s="56">
        <f>J3*I3%</f>
        <v>0</v>
      </c>
    </row>
    <row r="4" spans="1:11" ht="25.5" x14ac:dyDescent="0.25">
      <c r="A4" s="38" t="s">
        <v>20</v>
      </c>
      <c r="B4" s="53" t="s">
        <v>39</v>
      </c>
      <c r="C4" s="54">
        <f>'B -Wing'!G24</f>
        <v>24432</v>
      </c>
      <c r="D4" s="54">
        <f>'B -Wing'!H24</f>
        <v>26875.199999999997</v>
      </c>
      <c r="E4" s="55">
        <f>'B -Wing'!J24</f>
        <v>153921600</v>
      </c>
      <c r="F4" s="55">
        <f>'B -Wing'!K24</f>
        <v>146225520</v>
      </c>
      <c r="G4" s="55">
        <f>'B -Wing'!L24</f>
        <v>123137280</v>
      </c>
      <c r="H4" s="51">
        <v>2300</v>
      </c>
      <c r="I4" s="51">
        <v>25</v>
      </c>
      <c r="J4" s="12">
        <f>D4*H4</f>
        <v>61812959.999999993</v>
      </c>
      <c r="K4" s="56">
        <f>J4*I4%</f>
        <v>15453239.999999998</v>
      </c>
    </row>
    <row r="5" spans="1:11" x14ac:dyDescent="0.25">
      <c r="A5" s="39" t="s">
        <v>21</v>
      </c>
      <c r="B5" s="57">
        <f>15+17+22</f>
        <v>54</v>
      </c>
      <c r="C5" s="58">
        <f>SUM(C3:C4)</f>
        <v>54459</v>
      </c>
      <c r="D5" s="58">
        <f>SUM(D3:D4)</f>
        <v>59904.899999999994</v>
      </c>
      <c r="E5" s="59">
        <f t="shared" ref="E5:G5" si="0">SUM(E3:E4)</f>
        <v>343091700</v>
      </c>
      <c r="F5" s="59">
        <f t="shared" si="0"/>
        <v>325937115</v>
      </c>
      <c r="G5" s="59">
        <f t="shared" si="0"/>
        <v>274473360</v>
      </c>
      <c r="H5" s="12"/>
      <c r="J5" s="60">
        <f>SUM(J3:J4)</f>
        <v>137781270</v>
      </c>
      <c r="K5" s="60">
        <f>SUM(K3:K4)</f>
        <v>15453239.999999998</v>
      </c>
    </row>
    <row r="8" spans="1:11" x14ac:dyDescent="0.25">
      <c r="F8" s="12"/>
    </row>
    <row r="9" spans="1:11" x14ac:dyDescent="0.25">
      <c r="F9" s="56"/>
      <c r="G9" s="51">
        <f>D5*2300</f>
        <v>137781270</v>
      </c>
    </row>
    <row r="11" spans="1:11" x14ac:dyDescent="0.25">
      <c r="C11" s="51">
        <f>15+17</f>
        <v>32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23A0B-E5DE-4902-94B2-9A3541C5C54D}">
  <dimension ref="B19:H38"/>
  <sheetViews>
    <sheetView zoomScale="130" zoomScaleNormal="130" workbookViewId="0">
      <selection activeCell="A28" sqref="A28:K58"/>
    </sheetView>
  </sheetViews>
  <sheetFormatPr defaultRowHeight="15" x14ac:dyDescent="0.25"/>
  <sheetData>
    <row r="19" spans="2:8" ht="15.75" thickBot="1" x14ac:dyDescent="0.3"/>
    <row r="20" spans="2:8" ht="15.75" thickBot="1" x14ac:dyDescent="0.3">
      <c r="C20" s="29"/>
      <c r="D20" s="27"/>
      <c r="E20" s="27"/>
      <c r="F20" s="1"/>
      <c r="G20" s="27"/>
    </row>
    <row r="21" spans="2:8" ht="15.75" thickBot="1" x14ac:dyDescent="0.3">
      <c r="C21" s="29"/>
      <c r="D21" s="27"/>
      <c r="E21" s="27"/>
      <c r="F21" s="1"/>
      <c r="G21" s="27"/>
    </row>
    <row r="22" spans="2:8" ht="15.75" thickBot="1" x14ac:dyDescent="0.3">
      <c r="C22" s="29"/>
      <c r="D22" s="27"/>
      <c r="E22" s="27"/>
      <c r="F22" s="1"/>
      <c r="G22" s="27"/>
    </row>
    <row r="23" spans="2:8" ht="15.75" thickBot="1" x14ac:dyDescent="0.3">
      <c r="C23" s="29"/>
      <c r="D23" s="27"/>
      <c r="E23" s="27"/>
      <c r="F23" s="1"/>
      <c r="G23" s="27"/>
    </row>
    <row r="24" spans="2:8" ht="15.75" thickBot="1" x14ac:dyDescent="0.3">
      <c r="C24" s="29"/>
      <c r="D24" s="27"/>
      <c r="E24" s="27"/>
      <c r="F24" s="1"/>
      <c r="G24" s="27"/>
    </row>
    <row r="25" spans="2:8" ht="15.75" thickBot="1" x14ac:dyDescent="0.3">
      <c r="C25" s="30"/>
      <c r="D25" s="28"/>
      <c r="E25" s="28"/>
      <c r="F25" s="1"/>
      <c r="G25" s="28"/>
    </row>
    <row r="26" spans="2:8" x14ac:dyDescent="0.25">
      <c r="G26" s="31"/>
    </row>
    <row r="27" spans="2:8" ht="15.75" thickBot="1" x14ac:dyDescent="0.3"/>
    <row r="28" spans="2:8" ht="15.75" thickBot="1" x14ac:dyDescent="0.3">
      <c r="B28" s="27"/>
      <c r="C28" s="32"/>
      <c r="D28" s="27"/>
      <c r="E28" s="27"/>
      <c r="F28" s="27"/>
      <c r="G28" s="27"/>
    </row>
    <row r="29" spans="2:8" ht="15.75" thickBot="1" x14ac:dyDescent="0.3">
      <c r="B29" s="27"/>
      <c r="C29" s="32"/>
      <c r="D29" s="27"/>
      <c r="E29" s="27"/>
      <c r="F29" s="1"/>
      <c r="G29" s="27"/>
    </row>
    <row r="30" spans="2:8" ht="15.75" thickBot="1" x14ac:dyDescent="0.3">
      <c r="B30" s="27"/>
      <c r="C30" s="32"/>
      <c r="D30" s="27"/>
      <c r="E30" s="27"/>
      <c r="F30" s="1"/>
      <c r="G30" s="27"/>
    </row>
    <row r="31" spans="2:8" ht="15.75" thickBot="1" x14ac:dyDescent="0.3">
      <c r="B31" s="27"/>
      <c r="C31" s="32"/>
      <c r="D31" s="27"/>
      <c r="E31" s="27"/>
      <c r="F31" s="1"/>
      <c r="G31" s="27"/>
    </row>
    <row r="32" spans="2:8" x14ac:dyDescent="0.25">
      <c r="G32" s="31"/>
      <c r="H32" s="26"/>
    </row>
    <row r="33" spans="2:8" ht="15.75" thickBot="1" x14ac:dyDescent="0.3">
      <c r="G33" s="26"/>
      <c r="H33" s="26"/>
    </row>
    <row r="34" spans="2:8" ht="15.75" thickBot="1" x14ac:dyDescent="0.3">
      <c r="B34" s="27"/>
      <c r="C34" s="32"/>
      <c r="D34" s="27"/>
      <c r="E34" s="27"/>
      <c r="F34" s="1"/>
      <c r="G34" s="27"/>
      <c r="H34" s="26"/>
    </row>
    <row r="35" spans="2:8" ht="15.75" thickBot="1" x14ac:dyDescent="0.3">
      <c r="B35" s="27"/>
      <c r="C35" s="32"/>
      <c r="D35" s="27"/>
      <c r="E35" s="27"/>
      <c r="F35" s="1"/>
      <c r="G35" s="27"/>
      <c r="H35" s="26"/>
    </row>
    <row r="36" spans="2:8" ht="15.75" thickBot="1" x14ac:dyDescent="0.3">
      <c r="B36" s="27"/>
      <c r="C36" s="32"/>
      <c r="D36" s="27"/>
      <c r="E36" s="27"/>
      <c r="F36" s="1"/>
      <c r="G36" s="27"/>
      <c r="H36" s="26"/>
    </row>
    <row r="37" spans="2:8" ht="15.75" thickBot="1" x14ac:dyDescent="0.3">
      <c r="B37" s="27"/>
      <c r="C37" s="32"/>
      <c r="D37" s="27"/>
      <c r="E37" s="27"/>
      <c r="F37" s="1"/>
      <c r="G37" s="27"/>
      <c r="H37" s="26"/>
    </row>
    <row r="38" spans="2:8" x14ac:dyDescent="0.25">
      <c r="G38" s="31"/>
      <c r="H38" s="26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5"/>
  <sheetViews>
    <sheetView topLeftCell="A16" zoomScale="130" zoomScaleNormal="130" workbookViewId="0">
      <selection activeCell="M35" sqref="M35"/>
    </sheetView>
  </sheetViews>
  <sheetFormatPr defaultRowHeight="15" x14ac:dyDescent="0.25"/>
  <sheetData>
    <row r="1" spans="1:18" ht="19.5" customHeight="1" x14ac:dyDescent="0.25">
      <c r="A1" s="36" t="s">
        <v>22</v>
      </c>
    </row>
    <row r="2" spans="1:18" ht="17.25" customHeight="1" x14ac:dyDescent="0.25">
      <c r="A2" s="25" t="s">
        <v>23</v>
      </c>
      <c r="D2" s="25" t="s">
        <v>12</v>
      </c>
      <c r="E2" s="25"/>
      <c r="F2" s="25" t="s">
        <v>33</v>
      </c>
      <c r="G2" s="25"/>
      <c r="H2" s="25" t="s">
        <v>18</v>
      </c>
      <c r="I2" s="25"/>
      <c r="J2" s="25" t="s">
        <v>34</v>
      </c>
    </row>
    <row r="3" spans="1:18" x14ac:dyDescent="0.25">
      <c r="A3" t="s">
        <v>27</v>
      </c>
      <c r="B3">
        <v>101</v>
      </c>
      <c r="C3" t="s">
        <v>24</v>
      </c>
      <c r="D3">
        <v>73.510000000000005</v>
      </c>
      <c r="E3" s="1">
        <f>D3*10.764</f>
        <v>791.26164000000006</v>
      </c>
      <c r="F3">
        <v>6.48</v>
      </c>
      <c r="G3" s="1">
        <f>F3*10.764</f>
        <v>69.750720000000001</v>
      </c>
      <c r="H3">
        <v>15.51</v>
      </c>
      <c r="I3" s="1">
        <f>H3*10.764</f>
        <v>166.94963999999999</v>
      </c>
      <c r="J3">
        <v>9.85</v>
      </c>
      <c r="K3" s="1">
        <f>J3*10.764</f>
        <v>106.02539999999999</v>
      </c>
      <c r="L3" s="1">
        <f>K3*40%</f>
        <v>42.410159999999998</v>
      </c>
      <c r="M3" s="1">
        <f>G3+I3+K3</f>
        <v>342.72575999999998</v>
      </c>
      <c r="Q3">
        <v>79.989999999999995</v>
      </c>
      <c r="R3">
        <f>Q3-D3</f>
        <v>6.4799999999999898</v>
      </c>
    </row>
    <row r="4" spans="1:18" x14ac:dyDescent="0.25">
      <c r="L4" s="1"/>
    </row>
    <row r="5" spans="1:18" x14ac:dyDescent="0.25">
      <c r="A5" s="25" t="s">
        <v>26</v>
      </c>
      <c r="L5" s="1"/>
    </row>
    <row r="6" spans="1:18" x14ac:dyDescent="0.25">
      <c r="A6" s="40" t="s">
        <v>27</v>
      </c>
      <c r="B6">
        <v>201</v>
      </c>
      <c r="C6" t="s">
        <v>24</v>
      </c>
      <c r="D6">
        <v>73.510000000000005</v>
      </c>
      <c r="E6" s="1">
        <f>D6*10.764</f>
        <v>791.26164000000006</v>
      </c>
      <c r="F6">
        <v>6.48</v>
      </c>
      <c r="G6" s="1">
        <f>F6*10.764</f>
        <v>69.750720000000001</v>
      </c>
      <c r="H6">
        <v>15.51</v>
      </c>
      <c r="I6" s="1">
        <f>H6*10.764</f>
        <v>166.94963999999999</v>
      </c>
      <c r="J6">
        <v>0</v>
      </c>
      <c r="K6" s="1">
        <f>J6*10.764</f>
        <v>0</v>
      </c>
      <c r="L6" s="1"/>
      <c r="M6" s="1">
        <f>G6+I6+K6</f>
        <v>236.70035999999999</v>
      </c>
    </row>
    <row r="7" spans="1:18" x14ac:dyDescent="0.25">
      <c r="L7" s="1"/>
    </row>
    <row r="8" spans="1:18" x14ac:dyDescent="0.25">
      <c r="A8" s="25" t="s">
        <v>28</v>
      </c>
      <c r="L8" s="1"/>
    </row>
    <row r="9" spans="1:18" x14ac:dyDescent="0.25">
      <c r="A9" t="s">
        <v>29</v>
      </c>
      <c r="B9">
        <v>301</v>
      </c>
      <c r="C9" t="s">
        <v>24</v>
      </c>
      <c r="D9">
        <v>73.510000000000005</v>
      </c>
      <c r="E9" s="1">
        <f t="shared" ref="E9:E14" si="0">D9*10.764</f>
        <v>791.26164000000006</v>
      </c>
      <c r="F9">
        <v>6.48</v>
      </c>
      <c r="G9" s="1">
        <f t="shared" ref="G9:G14" si="1">F9*10.764</f>
        <v>69.750720000000001</v>
      </c>
      <c r="H9">
        <v>15.51</v>
      </c>
      <c r="I9" s="1">
        <f t="shared" ref="I9:I14" si="2">H9*10.764</f>
        <v>166.94963999999999</v>
      </c>
      <c r="J9">
        <v>0</v>
      </c>
      <c r="K9" s="1">
        <f t="shared" ref="K9:K14" si="3">J9*10.764</f>
        <v>0</v>
      </c>
      <c r="L9" s="1">
        <v>0</v>
      </c>
      <c r="M9" s="1">
        <f t="shared" ref="M9:M14" si="4">G9+I9+L9</f>
        <v>236.70035999999999</v>
      </c>
    </row>
    <row r="10" spans="1:18" x14ac:dyDescent="0.25">
      <c r="B10">
        <v>302</v>
      </c>
      <c r="C10" t="s">
        <v>24</v>
      </c>
      <c r="D10">
        <v>71.319999999999993</v>
      </c>
      <c r="E10" s="1">
        <f t="shared" si="0"/>
        <v>767.68847999999991</v>
      </c>
      <c r="F10">
        <v>8.16</v>
      </c>
      <c r="G10" s="1">
        <f t="shared" si="1"/>
        <v>87.834239999999994</v>
      </c>
      <c r="H10">
        <v>19.600000000000001</v>
      </c>
      <c r="I10" s="1">
        <f t="shared" si="2"/>
        <v>210.9744</v>
      </c>
      <c r="J10">
        <v>10.33</v>
      </c>
      <c r="K10" s="1">
        <f t="shared" si="3"/>
        <v>111.19211999999999</v>
      </c>
      <c r="L10" s="1">
        <f>K10*40%</f>
        <v>44.476847999999997</v>
      </c>
      <c r="M10" s="1">
        <f t="shared" si="4"/>
        <v>343.28548799999999</v>
      </c>
    </row>
    <row r="11" spans="1:18" x14ac:dyDescent="0.25">
      <c r="B11">
        <v>303</v>
      </c>
      <c r="C11" t="s">
        <v>24</v>
      </c>
      <c r="D11">
        <v>69.540000000000006</v>
      </c>
      <c r="E11" s="1">
        <f t="shared" si="0"/>
        <v>748.52855999999997</v>
      </c>
      <c r="F11">
        <v>10.36</v>
      </c>
      <c r="G11" s="1">
        <f t="shared" si="1"/>
        <v>111.51503999999998</v>
      </c>
      <c r="H11">
        <v>15.77</v>
      </c>
      <c r="I11" s="1">
        <f t="shared" si="2"/>
        <v>169.74827999999999</v>
      </c>
      <c r="J11">
        <v>0</v>
      </c>
      <c r="K11" s="1">
        <f t="shared" si="3"/>
        <v>0</v>
      </c>
      <c r="L11" s="1">
        <v>0</v>
      </c>
      <c r="M11" s="1">
        <f t="shared" si="4"/>
        <v>281.26331999999996</v>
      </c>
    </row>
    <row r="12" spans="1:18" x14ac:dyDescent="0.25">
      <c r="B12">
        <v>304</v>
      </c>
      <c r="C12" t="s">
        <v>30</v>
      </c>
      <c r="D12">
        <v>52.58</v>
      </c>
      <c r="E12" s="1">
        <f t="shared" si="0"/>
        <v>565.97111999999993</v>
      </c>
      <c r="F12">
        <v>11.72</v>
      </c>
      <c r="G12" s="1">
        <f t="shared" si="1"/>
        <v>126.15407999999999</v>
      </c>
      <c r="H12">
        <v>12.12</v>
      </c>
      <c r="I12" s="1">
        <f t="shared" si="2"/>
        <v>130.45967999999999</v>
      </c>
      <c r="J12">
        <v>11.27</v>
      </c>
      <c r="K12" s="1">
        <f t="shared" si="3"/>
        <v>121.31027999999999</v>
      </c>
      <c r="L12" s="1">
        <f t="shared" ref="L12:L13" si="5">K12*40%</f>
        <v>48.524112000000002</v>
      </c>
      <c r="M12" s="1">
        <f t="shared" si="4"/>
        <v>305.13787199999996</v>
      </c>
    </row>
    <row r="13" spans="1:18" x14ac:dyDescent="0.25">
      <c r="B13">
        <v>305</v>
      </c>
      <c r="C13" t="s">
        <v>30</v>
      </c>
      <c r="D13">
        <v>52.86</v>
      </c>
      <c r="E13" s="1">
        <f t="shared" si="0"/>
        <v>568.98503999999991</v>
      </c>
      <c r="F13">
        <v>10.98</v>
      </c>
      <c r="G13" s="1">
        <f t="shared" si="1"/>
        <v>118.18872</v>
      </c>
      <c r="H13">
        <v>11.65</v>
      </c>
      <c r="I13" s="1">
        <f t="shared" si="2"/>
        <v>125.4006</v>
      </c>
      <c r="J13">
        <v>11.27</v>
      </c>
      <c r="K13" s="1">
        <f t="shared" si="3"/>
        <v>121.31027999999999</v>
      </c>
      <c r="L13" s="1">
        <f t="shared" si="5"/>
        <v>48.524112000000002</v>
      </c>
      <c r="M13" s="1">
        <f t="shared" si="4"/>
        <v>292.11343199999999</v>
      </c>
    </row>
    <row r="14" spans="1:18" x14ac:dyDescent="0.25">
      <c r="B14">
        <v>306</v>
      </c>
      <c r="C14" t="s">
        <v>30</v>
      </c>
      <c r="D14">
        <v>54.5</v>
      </c>
      <c r="E14" s="1">
        <f t="shared" si="0"/>
        <v>586.63799999999992</v>
      </c>
      <c r="F14">
        <v>7.85</v>
      </c>
      <c r="G14" s="1">
        <f t="shared" si="1"/>
        <v>84.497399999999985</v>
      </c>
      <c r="H14">
        <v>10.49</v>
      </c>
      <c r="I14" s="1">
        <f t="shared" si="2"/>
        <v>112.91436</v>
      </c>
      <c r="J14">
        <v>0</v>
      </c>
      <c r="K14" s="1">
        <f t="shared" si="3"/>
        <v>0</v>
      </c>
      <c r="L14">
        <v>0</v>
      </c>
      <c r="M14" s="1">
        <f t="shared" si="4"/>
        <v>197.41175999999999</v>
      </c>
    </row>
    <row r="15" spans="1:18" ht="13.5" customHeight="1" x14ac:dyDescent="0.25">
      <c r="A15" s="26"/>
    </row>
    <row r="16" spans="1:18" ht="13.5" customHeight="1" thickBot="1" x14ac:dyDescent="0.3">
      <c r="A16" s="41" t="s">
        <v>32</v>
      </c>
    </row>
    <row r="17" spans="1:14" ht="13.5" customHeight="1" x14ac:dyDescent="0.25">
      <c r="A17" t="s">
        <v>29</v>
      </c>
      <c r="B17" s="26">
        <v>1</v>
      </c>
      <c r="C17" t="s">
        <v>24</v>
      </c>
      <c r="D17">
        <v>73.510000000000005</v>
      </c>
      <c r="E17" s="1">
        <f t="shared" ref="E17:E22" si="6">D17*10.764</f>
        <v>791.26164000000006</v>
      </c>
      <c r="F17">
        <v>6.48</v>
      </c>
      <c r="G17" s="1">
        <f t="shared" ref="G17:G22" si="7">F17*10.764</f>
        <v>69.750720000000001</v>
      </c>
      <c r="H17">
        <v>15.51</v>
      </c>
      <c r="I17" s="1">
        <f t="shared" ref="I17:I22" si="8">H17*10.764</f>
        <v>166.94963999999999</v>
      </c>
      <c r="J17">
        <v>0</v>
      </c>
      <c r="K17" s="1">
        <f t="shared" ref="K17:L22" si="9">J17*10.764</f>
        <v>0</v>
      </c>
      <c r="L17" s="1">
        <f t="shared" si="9"/>
        <v>0</v>
      </c>
      <c r="M17" s="1">
        <f t="shared" ref="M17:M22" si="10">G17+I17+L17</f>
        <v>236.70035999999999</v>
      </c>
    </row>
    <row r="18" spans="1:14" ht="13.5" customHeight="1" x14ac:dyDescent="0.25">
      <c r="B18" s="26">
        <v>2</v>
      </c>
      <c r="C18" t="s">
        <v>24</v>
      </c>
      <c r="D18">
        <v>71.319999999999993</v>
      </c>
      <c r="E18" s="1">
        <f t="shared" si="6"/>
        <v>767.68847999999991</v>
      </c>
      <c r="F18">
        <v>8.16</v>
      </c>
      <c r="G18" s="1">
        <f t="shared" si="7"/>
        <v>87.834239999999994</v>
      </c>
      <c r="H18">
        <v>19.600000000000001</v>
      </c>
      <c r="I18" s="1">
        <f t="shared" si="8"/>
        <v>210.9744</v>
      </c>
      <c r="J18">
        <v>0</v>
      </c>
      <c r="K18" s="1">
        <f t="shared" si="9"/>
        <v>0</v>
      </c>
      <c r="L18" s="1">
        <f t="shared" si="9"/>
        <v>0</v>
      </c>
      <c r="M18" s="1">
        <f t="shared" si="10"/>
        <v>298.80863999999997</v>
      </c>
    </row>
    <row r="19" spans="1:14" ht="13.5" customHeight="1" x14ac:dyDescent="0.25">
      <c r="B19" s="26">
        <v>3</v>
      </c>
      <c r="C19" t="s">
        <v>24</v>
      </c>
      <c r="D19">
        <v>69.540000000000006</v>
      </c>
      <c r="E19" s="1">
        <f t="shared" si="6"/>
        <v>748.52855999999997</v>
      </c>
      <c r="F19">
        <v>10.36</v>
      </c>
      <c r="G19" s="1">
        <f t="shared" si="7"/>
        <v>111.51503999999998</v>
      </c>
      <c r="H19">
        <v>15.77</v>
      </c>
      <c r="I19" s="1">
        <f t="shared" si="8"/>
        <v>169.74827999999999</v>
      </c>
      <c r="J19">
        <v>0</v>
      </c>
      <c r="K19" s="1">
        <f t="shared" si="9"/>
        <v>0</v>
      </c>
      <c r="L19" s="1">
        <f t="shared" si="9"/>
        <v>0</v>
      </c>
      <c r="M19" s="1">
        <f t="shared" si="10"/>
        <v>281.26331999999996</v>
      </c>
    </row>
    <row r="20" spans="1:14" x14ac:dyDescent="0.25">
      <c r="B20" s="26">
        <v>4</v>
      </c>
      <c r="C20" t="s">
        <v>30</v>
      </c>
      <c r="D20">
        <v>52.58</v>
      </c>
      <c r="E20" s="1">
        <f t="shared" si="6"/>
        <v>565.97111999999993</v>
      </c>
      <c r="F20">
        <v>11.72</v>
      </c>
      <c r="G20" s="1">
        <f t="shared" si="7"/>
        <v>126.15407999999999</v>
      </c>
      <c r="H20">
        <v>12.12</v>
      </c>
      <c r="I20" s="1">
        <f t="shared" si="8"/>
        <v>130.45967999999999</v>
      </c>
      <c r="J20">
        <v>0</v>
      </c>
      <c r="K20" s="1">
        <f t="shared" si="9"/>
        <v>0</v>
      </c>
      <c r="L20" s="1">
        <f t="shared" si="9"/>
        <v>0</v>
      </c>
      <c r="M20" s="1">
        <f t="shared" si="10"/>
        <v>256.61375999999996</v>
      </c>
      <c r="N20" s="1"/>
    </row>
    <row r="21" spans="1:14" x14ac:dyDescent="0.25">
      <c r="B21" s="26">
        <v>5</v>
      </c>
      <c r="C21" t="s">
        <v>30</v>
      </c>
      <c r="D21">
        <v>52.86</v>
      </c>
      <c r="E21" s="1">
        <f t="shared" si="6"/>
        <v>568.98503999999991</v>
      </c>
      <c r="F21">
        <v>10.98</v>
      </c>
      <c r="G21" s="1">
        <f t="shared" si="7"/>
        <v>118.18872</v>
      </c>
      <c r="H21">
        <v>11.65</v>
      </c>
      <c r="I21" s="1">
        <f t="shared" si="8"/>
        <v>125.4006</v>
      </c>
      <c r="J21">
        <v>0</v>
      </c>
      <c r="K21" s="1">
        <f t="shared" si="9"/>
        <v>0</v>
      </c>
      <c r="L21" s="1">
        <f t="shared" si="9"/>
        <v>0</v>
      </c>
      <c r="M21" s="1">
        <f t="shared" si="10"/>
        <v>243.58931999999999</v>
      </c>
      <c r="N21" s="1"/>
    </row>
    <row r="22" spans="1:14" x14ac:dyDescent="0.25">
      <c r="B22" s="26">
        <v>6</v>
      </c>
      <c r="C22" t="s">
        <v>30</v>
      </c>
      <c r="D22">
        <v>54.5</v>
      </c>
      <c r="E22" s="1">
        <f t="shared" si="6"/>
        <v>586.63799999999992</v>
      </c>
      <c r="F22">
        <v>7.85</v>
      </c>
      <c r="G22" s="1">
        <f t="shared" si="7"/>
        <v>84.497399999999985</v>
      </c>
      <c r="H22">
        <v>10.49</v>
      </c>
      <c r="I22" s="1">
        <f t="shared" si="8"/>
        <v>112.91436</v>
      </c>
      <c r="J22">
        <v>0</v>
      </c>
      <c r="K22" s="1">
        <f t="shared" si="9"/>
        <v>0</v>
      </c>
      <c r="L22" s="1">
        <f t="shared" si="9"/>
        <v>0</v>
      </c>
      <c r="M22" s="1">
        <f t="shared" si="10"/>
        <v>197.41175999999999</v>
      </c>
    </row>
    <row r="24" spans="1:14" x14ac:dyDescent="0.25">
      <c r="B24" s="1"/>
      <c r="D24" s="1"/>
      <c r="E24" s="1"/>
    </row>
    <row r="25" spans="1:14" x14ac:dyDescent="0.25">
      <c r="A25" s="36" t="s">
        <v>25</v>
      </c>
      <c r="D25" s="1"/>
      <c r="E25" s="1"/>
    </row>
    <row r="26" spans="1:14" x14ac:dyDescent="0.25">
      <c r="A26" s="25" t="s">
        <v>23</v>
      </c>
      <c r="D26" s="1"/>
      <c r="E26" s="1"/>
    </row>
    <row r="27" spans="1:14" x14ac:dyDescent="0.25">
      <c r="A27" t="s">
        <v>27</v>
      </c>
      <c r="B27">
        <v>101</v>
      </c>
      <c r="C27" t="s">
        <v>24</v>
      </c>
      <c r="D27">
        <v>70.2</v>
      </c>
      <c r="E27" s="1">
        <f>D27*10.764</f>
        <v>755.63279999999997</v>
      </c>
      <c r="F27">
        <v>9.74</v>
      </c>
      <c r="G27" s="1">
        <f>F27*10.764</f>
        <v>104.84135999999999</v>
      </c>
      <c r="H27">
        <v>14.29</v>
      </c>
      <c r="I27" s="1">
        <f>H27*10.764</f>
        <v>153.81755999999999</v>
      </c>
      <c r="J27">
        <v>14.65</v>
      </c>
      <c r="K27" s="1">
        <f>J27*10.764</f>
        <v>157.6926</v>
      </c>
      <c r="L27" s="1">
        <f>K27*40%</f>
        <v>63.077040000000004</v>
      </c>
      <c r="M27" s="1">
        <f>G27+I27+L27</f>
        <v>321.73595999999998</v>
      </c>
    </row>
    <row r="29" spans="1:14" x14ac:dyDescent="0.25">
      <c r="A29" s="25" t="s">
        <v>26</v>
      </c>
    </row>
    <row r="30" spans="1:14" x14ac:dyDescent="0.25">
      <c r="A30" s="40" t="s">
        <v>27</v>
      </c>
      <c r="B30">
        <v>201</v>
      </c>
      <c r="C30" t="s">
        <v>24</v>
      </c>
      <c r="D30">
        <v>70.2</v>
      </c>
      <c r="E30" s="1">
        <f>D30*10.764</f>
        <v>755.63279999999997</v>
      </c>
      <c r="F30">
        <v>9.74</v>
      </c>
      <c r="G30" s="1">
        <f>F30*10.764</f>
        <v>104.84135999999999</v>
      </c>
      <c r="H30">
        <v>14.29</v>
      </c>
      <c r="I30" s="1">
        <f>H30*10.764</f>
        <v>153.81755999999999</v>
      </c>
      <c r="J30">
        <v>0</v>
      </c>
      <c r="K30" s="1">
        <f>J30*10.764</f>
        <v>0</v>
      </c>
      <c r="M30" s="1">
        <f>G30+I30+K30</f>
        <v>258.65891999999997</v>
      </c>
    </row>
    <row r="31" spans="1:14" x14ac:dyDescent="0.25">
      <c r="A31" s="40"/>
    </row>
    <row r="32" spans="1:14" x14ac:dyDescent="0.25">
      <c r="A32" s="25" t="s">
        <v>28</v>
      </c>
    </row>
    <row r="33" spans="1:13" x14ac:dyDescent="0.25">
      <c r="A33" t="s">
        <v>31</v>
      </c>
      <c r="B33">
        <v>301</v>
      </c>
      <c r="C33" t="s">
        <v>24</v>
      </c>
      <c r="D33">
        <v>70.2</v>
      </c>
      <c r="E33" s="1">
        <f t="shared" ref="E33:E36" si="11">D33*10.764</f>
        <v>755.63279999999997</v>
      </c>
      <c r="F33">
        <v>9.74</v>
      </c>
      <c r="G33" s="1">
        <f t="shared" ref="G33:G36" si="12">F33*10.764</f>
        <v>104.84135999999999</v>
      </c>
      <c r="H33">
        <v>14.29</v>
      </c>
      <c r="I33" s="1">
        <f t="shared" ref="I33:I36" si="13">H33*10.764</f>
        <v>153.81755999999999</v>
      </c>
      <c r="J33">
        <v>0</v>
      </c>
      <c r="K33" s="1">
        <f t="shared" ref="K33:K36" si="14">J33*10.764</f>
        <v>0</v>
      </c>
      <c r="M33" s="1">
        <f t="shared" ref="M33:M36" si="15">G33+I33+K33</f>
        <v>258.65891999999997</v>
      </c>
    </row>
    <row r="34" spans="1:13" x14ac:dyDescent="0.25">
      <c r="B34">
        <v>302</v>
      </c>
      <c r="C34" t="s">
        <v>24</v>
      </c>
      <c r="D34">
        <v>83.44</v>
      </c>
      <c r="E34" s="1">
        <f t="shared" si="11"/>
        <v>898.14815999999996</v>
      </c>
      <c r="F34">
        <v>10.28</v>
      </c>
      <c r="G34" s="1">
        <f t="shared" si="12"/>
        <v>110.65391999999999</v>
      </c>
      <c r="H34">
        <v>13.44</v>
      </c>
      <c r="I34" s="1">
        <f t="shared" si="13"/>
        <v>144.66815999999997</v>
      </c>
      <c r="J34">
        <v>18.399999999999999</v>
      </c>
      <c r="K34" s="1">
        <f t="shared" si="14"/>
        <v>198.05759999999998</v>
      </c>
      <c r="M34" s="1">
        <f t="shared" si="15"/>
        <v>453.37967999999995</v>
      </c>
    </row>
    <row r="35" spans="1:13" x14ac:dyDescent="0.25">
      <c r="B35">
        <v>303</v>
      </c>
      <c r="C35" t="s">
        <v>24</v>
      </c>
      <c r="D35">
        <v>83.43</v>
      </c>
      <c r="E35" s="1">
        <f t="shared" si="11"/>
        <v>898.04052000000001</v>
      </c>
      <c r="F35">
        <v>10.25</v>
      </c>
      <c r="G35" s="1">
        <f t="shared" si="12"/>
        <v>110.33099999999999</v>
      </c>
      <c r="H35">
        <v>13.48</v>
      </c>
      <c r="I35" s="1">
        <f t="shared" si="13"/>
        <v>145.09871999999999</v>
      </c>
      <c r="J35">
        <v>21.41</v>
      </c>
      <c r="K35" s="1">
        <f t="shared" si="14"/>
        <v>230.45723999999998</v>
      </c>
      <c r="M35" s="1">
        <f t="shared" si="15"/>
        <v>485.88695999999993</v>
      </c>
    </row>
    <row r="36" spans="1:13" x14ac:dyDescent="0.25">
      <c r="B36">
        <v>304</v>
      </c>
      <c r="C36" t="s">
        <v>24</v>
      </c>
      <c r="D36">
        <v>70.2</v>
      </c>
      <c r="E36" s="1">
        <f t="shared" si="11"/>
        <v>755.63279999999997</v>
      </c>
      <c r="F36">
        <v>9.74</v>
      </c>
      <c r="G36" s="1">
        <f t="shared" si="12"/>
        <v>104.84135999999999</v>
      </c>
      <c r="H36">
        <v>14.29</v>
      </c>
      <c r="I36" s="1">
        <f t="shared" si="13"/>
        <v>153.81755999999999</v>
      </c>
      <c r="J36">
        <v>21.41</v>
      </c>
      <c r="K36" s="1">
        <f t="shared" si="14"/>
        <v>230.45723999999998</v>
      </c>
      <c r="M36" s="1">
        <f t="shared" si="15"/>
        <v>489.11615999999992</v>
      </c>
    </row>
    <row r="38" spans="1:13" ht="15.75" thickBot="1" x14ac:dyDescent="0.3">
      <c r="A38" s="41" t="s">
        <v>32</v>
      </c>
      <c r="B38" s="3"/>
      <c r="C38" s="4"/>
    </row>
    <row r="39" spans="1:13" x14ac:dyDescent="0.25">
      <c r="A39" t="s">
        <v>31</v>
      </c>
      <c r="B39" s="26">
        <v>1</v>
      </c>
      <c r="C39" t="s">
        <v>24</v>
      </c>
      <c r="D39">
        <v>70.2</v>
      </c>
      <c r="E39" s="1">
        <f t="shared" ref="E39:E42" si="16">D39*10.764</f>
        <v>755.63279999999997</v>
      </c>
      <c r="F39">
        <v>9.74</v>
      </c>
      <c r="G39" s="1">
        <f t="shared" ref="G39:G42" si="17">F39*10.764</f>
        <v>104.84135999999999</v>
      </c>
      <c r="H39">
        <v>14.29</v>
      </c>
      <c r="I39" s="1">
        <f t="shared" ref="I39:I42" si="18">H39*10.764</f>
        <v>153.81755999999999</v>
      </c>
      <c r="J39">
        <v>0</v>
      </c>
      <c r="K39" s="1">
        <f t="shared" ref="K39:K42" si="19">J39*10.764</f>
        <v>0</v>
      </c>
      <c r="M39" s="1">
        <f t="shared" ref="M39:M42" si="20">G39+I39+K39</f>
        <v>258.65891999999997</v>
      </c>
    </row>
    <row r="40" spans="1:13" x14ac:dyDescent="0.25">
      <c r="B40" s="26">
        <v>2</v>
      </c>
      <c r="C40" t="s">
        <v>24</v>
      </c>
      <c r="D40">
        <v>83.44</v>
      </c>
      <c r="E40" s="1">
        <f t="shared" si="16"/>
        <v>898.14815999999996</v>
      </c>
      <c r="F40">
        <v>10.28</v>
      </c>
      <c r="G40" s="1">
        <f t="shared" si="17"/>
        <v>110.65391999999999</v>
      </c>
      <c r="H40">
        <v>13.44</v>
      </c>
      <c r="I40" s="1">
        <f t="shared" si="18"/>
        <v>144.66815999999997</v>
      </c>
      <c r="J40">
        <v>0</v>
      </c>
      <c r="K40" s="1">
        <f t="shared" si="19"/>
        <v>0</v>
      </c>
      <c r="M40" s="1">
        <f t="shared" si="20"/>
        <v>255.32207999999997</v>
      </c>
    </row>
    <row r="41" spans="1:13" x14ac:dyDescent="0.25">
      <c r="B41" s="26">
        <v>3</v>
      </c>
      <c r="C41" t="s">
        <v>24</v>
      </c>
      <c r="D41">
        <v>83.43</v>
      </c>
      <c r="E41" s="1">
        <f t="shared" si="16"/>
        <v>898.04052000000001</v>
      </c>
      <c r="F41">
        <v>10.25</v>
      </c>
      <c r="G41" s="1">
        <f t="shared" si="17"/>
        <v>110.33099999999999</v>
      </c>
      <c r="H41">
        <v>13.48</v>
      </c>
      <c r="I41" s="1">
        <f t="shared" si="18"/>
        <v>145.09871999999999</v>
      </c>
      <c r="J41">
        <v>0</v>
      </c>
      <c r="K41" s="1">
        <f t="shared" si="19"/>
        <v>0</v>
      </c>
      <c r="M41" s="1">
        <f t="shared" si="20"/>
        <v>255.42971999999997</v>
      </c>
    </row>
    <row r="42" spans="1:13" x14ac:dyDescent="0.25">
      <c r="B42" s="26">
        <v>4</v>
      </c>
      <c r="C42" t="s">
        <v>24</v>
      </c>
      <c r="D42">
        <v>70.2</v>
      </c>
      <c r="E42" s="1">
        <f t="shared" si="16"/>
        <v>755.63279999999997</v>
      </c>
      <c r="F42">
        <v>9.74</v>
      </c>
      <c r="G42" s="1">
        <f t="shared" si="17"/>
        <v>104.84135999999999</v>
      </c>
      <c r="H42">
        <v>14.29</v>
      </c>
      <c r="I42" s="1">
        <f t="shared" si="18"/>
        <v>153.81755999999999</v>
      </c>
      <c r="J42">
        <v>0</v>
      </c>
      <c r="K42" s="1">
        <f t="shared" si="19"/>
        <v>0</v>
      </c>
      <c r="M42" s="1">
        <f t="shared" si="20"/>
        <v>258.65891999999997</v>
      </c>
    </row>
    <row r="85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4:P38"/>
  <sheetViews>
    <sheetView topLeftCell="A10" zoomScaleNormal="100" workbookViewId="0">
      <selection activeCell="N26" sqref="N26"/>
    </sheetView>
  </sheetViews>
  <sheetFormatPr defaultRowHeight="15" x14ac:dyDescent="0.25"/>
  <cols>
    <col min="8" max="8" width="21.85546875" customWidth="1"/>
    <col min="10" max="10" width="14.28515625" bestFit="1" customWidth="1"/>
    <col min="14" max="15" width="14.28515625" bestFit="1" customWidth="1"/>
  </cols>
  <sheetData>
    <row r="4" spans="4:16" x14ac:dyDescent="0.25">
      <c r="J4" s="5"/>
      <c r="K4" s="2"/>
      <c r="M4" s="9"/>
      <c r="N4" s="10"/>
      <c r="O4" s="10">
        <f>M4+N4+J4</f>
        <v>0</v>
      </c>
      <c r="P4" s="2" t="e">
        <f>O4/G4</f>
        <v>#DIV/0!</v>
      </c>
    </row>
    <row r="5" spans="4:16" x14ac:dyDescent="0.25">
      <c r="J5" s="5"/>
      <c r="K5" s="2"/>
      <c r="M5" s="9"/>
      <c r="N5" s="10"/>
      <c r="O5" s="9"/>
    </row>
    <row r="6" spans="4:16" x14ac:dyDescent="0.25">
      <c r="J6" s="5"/>
      <c r="K6" s="2"/>
      <c r="L6" s="2"/>
      <c r="M6" s="9"/>
      <c r="N6" s="9"/>
      <c r="O6" s="9"/>
    </row>
    <row r="7" spans="4:16" x14ac:dyDescent="0.25">
      <c r="J7" s="5"/>
      <c r="K7" s="2"/>
    </row>
    <row r="8" spans="4:16" x14ac:dyDescent="0.25">
      <c r="J8" s="5"/>
      <c r="K8" s="2"/>
    </row>
    <row r="9" spans="4:16" x14ac:dyDescent="0.25">
      <c r="J9" s="5"/>
      <c r="K9" s="2"/>
      <c r="L9" s="2"/>
    </row>
    <row r="10" spans="4:16" x14ac:dyDescent="0.25">
      <c r="D10" s="9"/>
      <c r="E10" s="9"/>
      <c r="F10" s="9"/>
      <c r="G10" s="9"/>
      <c r="H10" s="9"/>
      <c r="J10" s="5"/>
      <c r="K10" s="10"/>
      <c r="L10" s="2"/>
    </row>
    <row r="11" spans="4:16" x14ac:dyDescent="0.25">
      <c r="D11" s="9"/>
      <c r="E11" s="9"/>
      <c r="F11" s="9"/>
      <c r="G11" s="9"/>
      <c r="H11" s="9"/>
      <c r="J11" s="5"/>
      <c r="K11" s="10"/>
      <c r="L11" s="2"/>
    </row>
    <row r="12" spans="4:16" x14ac:dyDescent="0.25">
      <c r="D12" s="9"/>
      <c r="E12" s="9"/>
      <c r="F12" s="9"/>
      <c r="G12" s="9"/>
      <c r="J12" s="5"/>
      <c r="K12" s="10"/>
      <c r="L12" s="2"/>
    </row>
    <row r="13" spans="4:16" x14ac:dyDescent="0.25">
      <c r="D13" s="9"/>
      <c r="E13" s="9"/>
      <c r="F13" s="9"/>
      <c r="G13" s="9"/>
      <c r="H13" s="9"/>
      <c r="J13" s="5"/>
      <c r="K13" s="10"/>
      <c r="L13" s="2"/>
    </row>
    <row r="14" spans="4:16" x14ac:dyDescent="0.25">
      <c r="D14" s="9"/>
      <c r="E14" s="9"/>
      <c r="F14" s="9"/>
      <c r="G14" s="9"/>
      <c r="H14" s="9"/>
      <c r="J14" s="12"/>
      <c r="K14" s="10"/>
      <c r="L14" s="2"/>
    </row>
    <row r="15" spans="4:16" x14ac:dyDescent="0.25">
      <c r="D15" s="9"/>
      <c r="E15" s="9"/>
      <c r="F15" s="9"/>
      <c r="G15" s="9"/>
      <c r="H15" s="9"/>
      <c r="K15" s="10"/>
      <c r="L15" s="2"/>
    </row>
    <row r="16" spans="4:16" x14ac:dyDescent="0.25">
      <c r="D16" s="9"/>
      <c r="E16" s="9"/>
      <c r="F16" s="9"/>
      <c r="G16" s="9"/>
      <c r="H16" s="9"/>
      <c r="K16" s="10"/>
      <c r="L16" s="2"/>
    </row>
    <row r="17" spans="4:13" x14ac:dyDescent="0.25">
      <c r="D17" s="9"/>
      <c r="E17" s="9"/>
      <c r="F17" s="9"/>
      <c r="G17" s="9"/>
      <c r="H17" s="9"/>
      <c r="K17" s="10"/>
      <c r="L17" s="2"/>
    </row>
    <row r="18" spans="4:13" x14ac:dyDescent="0.25">
      <c r="D18" s="9"/>
      <c r="E18" s="9"/>
      <c r="F18" s="9"/>
      <c r="G18" s="9"/>
      <c r="H18" s="9"/>
      <c r="K18" s="10"/>
      <c r="L18" s="2"/>
    </row>
    <row r="19" spans="4:13" x14ac:dyDescent="0.25">
      <c r="D19" s="1"/>
      <c r="L19" s="2"/>
    </row>
    <row r="32" spans="4:13" x14ac:dyDescent="0.25">
      <c r="J32">
        <v>55.64</v>
      </c>
      <c r="K32">
        <f>J32*10.764</f>
        <v>598.90895999999998</v>
      </c>
      <c r="L32">
        <v>2005000</v>
      </c>
      <c r="M32">
        <f>L32/K32</f>
        <v>3347.7542229456712</v>
      </c>
    </row>
    <row r="33" spans="10:13" x14ac:dyDescent="0.25">
      <c r="J33">
        <v>42.46</v>
      </c>
      <c r="K33">
        <f>J33*10.764</f>
        <v>457.03943999999996</v>
      </c>
      <c r="L33">
        <v>1400000</v>
      </c>
      <c r="M33">
        <f>L33/K33</f>
        <v>3063.1929708298262</v>
      </c>
    </row>
    <row r="34" spans="10:13" x14ac:dyDescent="0.25">
      <c r="J34">
        <v>55.64</v>
      </c>
      <c r="K34">
        <f>J34*10.764</f>
        <v>598.90895999999998</v>
      </c>
      <c r="L34">
        <v>2485000</v>
      </c>
      <c r="M34">
        <f t="shared" ref="M34:M38" si="0">L34/K34</f>
        <v>4149.2115930274276</v>
      </c>
    </row>
    <row r="35" spans="10:13" x14ac:dyDescent="0.25">
      <c r="J35">
        <v>78.650000000000006</v>
      </c>
      <c r="K35">
        <f>J35*10.764</f>
        <v>846.58860000000004</v>
      </c>
      <c r="L35">
        <v>3735000</v>
      </c>
      <c r="M35">
        <f t="shared" si="0"/>
        <v>4411.8241138612066</v>
      </c>
    </row>
    <row r="36" spans="10:13" x14ac:dyDescent="0.25">
      <c r="M36" t="e">
        <f t="shared" si="0"/>
        <v>#DIV/0!</v>
      </c>
    </row>
    <row r="37" spans="10:13" x14ac:dyDescent="0.25">
      <c r="M37" t="e">
        <f t="shared" si="0"/>
        <v>#DIV/0!</v>
      </c>
    </row>
    <row r="38" spans="10:13" x14ac:dyDescent="0.25">
      <c r="M38" t="e">
        <f t="shared" si="0"/>
        <v>#DIV/0!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 -Wing</vt:lpstr>
      <vt:lpstr>B -Wing</vt:lpstr>
      <vt:lpstr>Total</vt:lpstr>
      <vt:lpstr>RERA</vt:lpstr>
      <vt:lpstr>Typical 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2025-02-20T10:32:18Z</dcterms:modified>
</cp:coreProperties>
</file>