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2168BD3E-311A-435F-B8D9-1243D66530C4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C29" i="1" l="1"/>
  <c r="B37" i="1"/>
  <c r="C37" i="1"/>
  <c r="H8" i="1"/>
  <c r="H9" i="1" s="1"/>
  <c r="H10" i="1" l="1"/>
  <c r="B20" i="1"/>
  <c r="F8" i="1"/>
  <c r="B36" i="1"/>
  <c r="C36" i="1"/>
  <c r="E8" i="1"/>
  <c r="C28" i="1" l="1"/>
  <c r="C27" i="1"/>
  <c r="B35" i="1"/>
  <c r="C35" i="1" s="1"/>
  <c r="C34" i="1"/>
  <c r="B34" i="1" s="1"/>
  <c r="F38" i="1" l="1"/>
  <c r="H29" i="1" l="1"/>
  <c r="H28" i="1"/>
  <c r="G30" i="1" l="1"/>
  <c r="F37" i="1"/>
  <c r="F36" i="1" l="1"/>
  <c r="F35" i="1"/>
  <c r="F34" i="1"/>
  <c r="G38" i="1" l="1"/>
  <c r="G37" i="1"/>
  <c r="G36" i="1"/>
  <c r="G35" i="1"/>
  <c r="G34" i="1"/>
  <c r="G27" i="1" l="1"/>
  <c r="H27" i="1"/>
  <c r="B10" i="1"/>
  <c r="B11" i="1" s="1"/>
  <c r="B8" i="1"/>
  <c r="B6" i="1"/>
  <c r="B5" i="1"/>
  <c r="B14" i="1" s="1"/>
  <c r="B12" i="1" l="1"/>
  <c r="B13" i="1" s="1"/>
  <c r="B15" i="1" l="1"/>
  <c r="I37" i="1" s="1"/>
  <c r="I36" i="1" l="1"/>
  <c r="I35" i="1"/>
  <c r="I34" i="1"/>
  <c r="B17" i="1"/>
  <c r="B18" i="1" s="1"/>
  <c r="F27" i="1"/>
  <c r="B19" i="1" l="1"/>
  <c r="B21" i="1"/>
  <c r="F28" i="1"/>
  <c r="G28" i="1"/>
  <c r="F29" i="1"/>
  <c r="G29" i="1"/>
  <c r="F30" i="1"/>
  <c r="H30" i="1" l="1"/>
  <c r="G3" i="1" l="1"/>
</calcChain>
</file>

<file path=xl/sharedStrings.xml><?xml version="1.0" encoding="utf-8"?>
<sst xmlns="http://schemas.openxmlformats.org/spreadsheetml/2006/main" count="43" uniqueCount="34">
  <si>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</si>
  <si>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</si>
  <si>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</si>
  <si>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</si>
  <si>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</si>
  <si>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</si>
  <si>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</si>
  <si>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</si>
  <si>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</si>
  <si>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</si>
  <si>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</si>
  <si>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</si>
  <si>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</si>
  <si>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</si>
  <si>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</si>
  <si>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</si>
  <si>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</si>
  <si>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</si>
  <si>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</si>
  <si>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</si>
  <si>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</si>
  <si>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</si>
  <si>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</si>
  <si>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</si>
  <si>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</si>
  <si>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</si>
  <si>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</si>
  <si>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RV</t>
  </si>
  <si>
    <t>Usable area</t>
  </si>
  <si>
    <t>Total</t>
  </si>
  <si>
    <t>CB</t>
  </si>
  <si>
    <t>IGR</t>
  </si>
  <si>
    <t xml:space="preserve">Listing </t>
  </si>
  <si>
    <t>Loading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</si>
</sst>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0" xfId="0" applyNumberFormat="1" applyFont="1"/>
    <xf numFmtId="0" fontId="7" fillId="0" borderId="1" xfId="0" applyFont="1" applyFill="1" applyBorder="1"/>
    <xf numFmtId="0" fontId="0" fillId="0" borderId="1" xfId="0" applyFill="1" applyBorder="1"/>
    <xf numFmtId="43" fontId="0" fillId="0" borderId="6" xfId="0" applyNumberFormat="1" applyFill="1" applyBorder="1"/>
    <xf numFmtId="0" fontId="14" fillId="0" borderId="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7" fillId="0" borderId="0" xfId="0" applyFont="1" applyFill="1"/>
    <xf numFmtId="0" fontId="0" fillId="0" borderId="0" xfId="0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248876</xdr:colOff>
      <xdr:row>39</xdr:row>
      <xdr:rowOff>86774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84071A-862E-41FA-B396-2920430B6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83276" cy="751627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306034</xdr:colOff>
      <xdr:row>40</xdr:row>
      <xdr:rowOff>10590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16D6A1-1ACE-4BD2-B088-42B88917B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840434" cy="7630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172665</xdr:colOff>
      <xdr:row>42</xdr:row>
      <xdr:rowOff>39169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F6F88A-5D61-4256-A7FC-FCD51493D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8707065" cy="765916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0</xdr:rowOff>
    </xdr:from>
    <xdr:to>
      <xdr:col>29</xdr:col>
      <xdr:colOff>229823</xdr:colOff>
      <xdr:row>41</xdr:row>
      <xdr:rowOff>182037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2A228EA-93CE-4027-A55D-4A2F2BFFF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381000"/>
          <a:ext cx="8764223" cy="7611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11" zoomScaleNormal="100" workbookViewId="0">
      <selection activeCell="K34" sqref="K34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8">
        <v>18100</v>
      </c>
      <c r="C3" s="17"/>
      <c r="D3" s="10"/>
      <c r="E3">
        <v>2013</v>
      </c>
      <c r="F3" s="3">
        <v>2025</v>
      </c>
      <c r="G3" s="4">
        <f>F3-E3</f>
        <v>12</v>
      </c>
      <c r="L3" s="3"/>
      <c r="M3" s="4"/>
    </row>
    <row r="4" spans="1:17" ht="33" x14ac:dyDescent="0.3">
      <c r="A4" s="49" t="s">
        <v>1</v>
      </c>
      <c r="B4" s="48">
        <v>2600</v>
      </c>
      <c r="C4" s="17"/>
      <c r="D4" s="10"/>
      <c r="E4" s="31"/>
      <c r="F4" s="3"/>
      <c r="G4" s="4"/>
      <c r="H4" s="38"/>
      <c r="K4" s="26"/>
      <c r="L4" s="3"/>
      <c r="M4" s="4"/>
    </row>
    <row r="5" spans="1:17" ht="16.5" x14ac:dyDescent="0.3">
      <c r="A5" s="16" t="s">
        <v>2</v>
      </c>
      <c r="B5" s="48">
        <f>B3-B4</f>
        <v>15500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8">
        <f>B4</f>
        <v>2600</v>
      </c>
      <c r="C6" s="17"/>
      <c r="D6" s="47" t="s">
        <v>15</v>
      </c>
      <c r="E6" s="58">
        <v>644</v>
      </c>
      <c r="F6" s="3"/>
      <c r="G6" s="14"/>
      <c r="H6">
        <v>726</v>
      </c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12</v>
      </c>
      <c r="C7" s="18"/>
      <c r="D7" s="52" t="s">
        <v>28</v>
      </c>
      <c r="E7" s="53">
        <v>82</v>
      </c>
      <c r="F7" s="3"/>
      <c r="G7" s="5"/>
      <c r="H7">
        <v>17700</v>
      </c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48</v>
      </c>
      <c r="C8" s="18"/>
      <c r="D8" s="52" t="s">
        <v>29</v>
      </c>
      <c r="E8" s="53">
        <f>SUM(E6:E7)</f>
        <v>726</v>
      </c>
      <c r="F8" s="37">
        <f>E8*1.2</f>
        <v>871.19999999999993</v>
      </c>
      <c r="G8" s="5"/>
      <c r="H8" s="6">
        <f>H7*H6</f>
        <v>12850200</v>
      </c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2"/>
      <c r="E9" s="53"/>
      <c r="F9" s="37"/>
      <c r="G9" s="13"/>
      <c r="H9" s="6">
        <f>H8*0.9</f>
        <v>11565180</v>
      </c>
      <c r="J9" s="25"/>
      <c r="M9" s="33"/>
      <c r="N9" s="23"/>
      <c r="O9" s="23"/>
      <c r="P9" s="23"/>
      <c r="Q9" s="23"/>
    </row>
    <row r="10" spans="1:17" ht="33" x14ac:dyDescent="0.3">
      <c r="A10" s="49" t="s">
        <v>7</v>
      </c>
      <c r="B10" s="16">
        <f>90*B7/B9</f>
        <v>18</v>
      </c>
      <c r="C10" s="18"/>
      <c r="D10" s="52"/>
      <c r="E10" s="54"/>
      <c r="F10" s="36"/>
      <c r="G10" s="13"/>
      <c r="H10" s="58">
        <f>H8*0.8</f>
        <v>10280160</v>
      </c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0">
        <f>B10%</f>
        <v>0.18</v>
      </c>
      <c r="C11" s="28"/>
      <c r="D11" s="55"/>
      <c r="E11" s="53" t="s">
        <v>26</v>
      </c>
      <c r="F11" t="s">
        <v>30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8">
        <f>B6*B11</f>
        <v>468</v>
      </c>
      <c r="C12" s="19"/>
      <c r="D12" s="56"/>
      <c r="E12" s="53">
        <f>158+26+60+47+26+132+25+88+25+83</f>
        <v>670</v>
      </c>
      <c r="F12">
        <f>9+7+7</f>
        <v>23</v>
      </c>
      <c r="G12" s="13">
        <f>F12+E12</f>
        <v>693</v>
      </c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8">
        <f>B6-B12</f>
        <v>2132</v>
      </c>
      <c r="C13" s="19"/>
      <c r="D13" s="57"/>
      <c r="E13" s="43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8">
        <f>B5</f>
        <v>15500</v>
      </c>
      <c r="C14" s="17"/>
      <c r="D14" s="40"/>
      <c r="E14" s="46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8">
        <f>B14+B13</f>
        <v>17632</v>
      </c>
      <c r="C15" s="17"/>
      <c r="D15" s="40"/>
      <c r="E15" s="43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726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1">
        <f>B15*B16</f>
        <v>12800832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27</v>
      </c>
      <c r="B18" s="51">
        <f>B17*0.9</f>
        <v>11520748.800000001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51">
        <f>B17*0.8</f>
        <v>10240665.600000001</v>
      </c>
      <c r="C19" s="20"/>
      <c r="D19" s="40"/>
      <c r="E19" s="41"/>
      <c r="F19" s="42"/>
      <c r="G19" s="41"/>
      <c r="H19" s="43"/>
      <c r="M19" s="5"/>
      <c r="N19" s="6"/>
    </row>
    <row r="20" spans="1:14" ht="18.75" x14ac:dyDescent="0.3">
      <c r="A20" s="16" t="s">
        <v>12</v>
      </c>
      <c r="B20" s="17">
        <f>871*B4</f>
        <v>2264600</v>
      </c>
      <c r="C20" s="17"/>
      <c r="D20" s="40"/>
      <c r="E20" s="44"/>
      <c r="F20" s="44"/>
      <c r="G20" s="45"/>
      <c r="H20" s="46"/>
    </row>
    <row r="21" spans="1:14" ht="16.5" x14ac:dyDescent="0.3">
      <c r="A21" s="16" t="s">
        <v>16</v>
      </c>
      <c r="B21" s="17">
        <f>B17*0.03/12</f>
        <v>32002.079999999998</v>
      </c>
      <c r="C21" s="30"/>
      <c r="D21" s="40"/>
      <c r="E21" s="43"/>
      <c r="F21" s="41"/>
      <c r="G21" s="46"/>
      <c r="H21" s="46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A26" t="s">
        <v>32</v>
      </c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650</v>
      </c>
      <c r="C27" s="8">
        <f>B27*1.2</f>
        <v>780</v>
      </c>
      <c r="D27" s="8"/>
      <c r="E27" s="8">
        <v>10500000</v>
      </c>
      <c r="F27" s="10">
        <f t="shared" ref="F27:F30" si="0">E27/B27</f>
        <v>16153.846153846154</v>
      </c>
      <c r="G27" s="10">
        <f>E27/C27</f>
        <v>13461.538461538461</v>
      </c>
      <c r="H27" s="10" t="e">
        <f>E27/D27</f>
        <v>#DIV/0!</v>
      </c>
      <c r="I27" s="8"/>
      <c r="J27" s="15"/>
    </row>
    <row r="28" spans="1:14" ht="17.25" x14ac:dyDescent="0.3">
      <c r="B28" s="9">
        <v>600</v>
      </c>
      <c r="C28" s="8">
        <f>B28*1.2</f>
        <v>720</v>
      </c>
      <c r="D28" s="8"/>
      <c r="E28" s="8">
        <v>11200000</v>
      </c>
      <c r="F28" s="10">
        <f t="shared" si="0"/>
        <v>18666.666666666668</v>
      </c>
      <c r="G28" s="10">
        <f>E28/C28</f>
        <v>15555.555555555555</v>
      </c>
      <c r="H28" s="10" t="e">
        <f>E28/D28</f>
        <v>#DIV/0!</v>
      </c>
      <c r="I28" s="8"/>
      <c r="J28" s="15"/>
    </row>
    <row r="29" spans="1:14" x14ac:dyDescent="0.25">
      <c r="B29" s="9">
        <v>367</v>
      </c>
      <c r="C29" s="8">
        <f>B29*1.2</f>
        <v>440.4</v>
      </c>
      <c r="D29" s="8"/>
      <c r="E29" s="8">
        <v>8000000</v>
      </c>
      <c r="F29" s="10">
        <f t="shared" si="0"/>
        <v>21798.365122615804</v>
      </c>
      <c r="G29" s="10">
        <f t="shared" ref="G29:G30" si="1">E29/C29</f>
        <v>18165.304268846503</v>
      </c>
      <c r="H29" s="10" t="e">
        <f>E29/D29</f>
        <v>#DIV/0!</v>
      </c>
      <c r="I29" s="8"/>
    </row>
    <row r="30" spans="1:14" x14ac:dyDescent="0.25">
      <c r="B30" s="9"/>
      <c r="C30" s="8"/>
      <c r="D30" s="8"/>
      <c r="E30" s="8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/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1:11" x14ac:dyDescent="0.25">
      <c r="A33" t="s">
        <v>31</v>
      </c>
      <c r="B33" s="59" t="s">
        <v>15</v>
      </c>
      <c r="C33" s="60" t="s">
        <v>20</v>
      </c>
      <c r="D33" s="60" t="s">
        <v>24</v>
      </c>
      <c r="E33" s="60" t="s">
        <v>11</v>
      </c>
      <c r="F33" s="60" t="s">
        <v>17</v>
      </c>
      <c r="G33" s="60" t="s">
        <v>18</v>
      </c>
      <c r="H33" s="46"/>
      <c r="I33" s="66" t="s">
        <v>33</v>
      </c>
    </row>
    <row r="34" spans="1:11" x14ac:dyDescent="0.25">
      <c r="B34" s="59">
        <f>C34/1.2</f>
        <v>438.90209999999996</v>
      </c>
      <c r="C34" s="60">
        <f>48.93*10.764</f>
        <v>526.68251999999995</v>
      </c>
      <c r="D34" s="60"/>
      <c r="E34" s="60">
        <v>6900000</v>
      </c>
      <c r="F34" s="60">
        <f>E34/B34</f>
        <v>15721.045763964221</v>
      </c>
      <c r="G34" s="60">
        <f>E34/C34</f>
        <v>13100.871469970183</v>
      </c>
      <c r="H34" s="40"/>
      <c r="I34" s="61">
        <f>B15/F34</f>
        <v>1.1215538879999998</v>
      </c>
      <c r="J34" s="6"/>
    </row>
    <row r="35" spans="1:11" x14ac:dyDescent="0.25">
      <c r="B35" s="59">
        <f>54.08*10.764</f>
        <v>582.11712</v>
      </c>
      <c r="C35" s="60">
        <f>B35*1.2</f>
        <v>698.54054399999995</v>
      </c>
      <c r="D35" s="60"/>
      <c r="E35" s="60">
        <v>9700000</v>
      </c>
      <c r="F35" s="60">
        <f>E35/B35</f>
        <v>16663.313389580435</v>
      </c>
      <c r="G35" s="60">
        <f>E35/C35</f>
        <v>13886.09449131703</v>
      </c>
      <c r="H35" s="40"/>
      <c r="I35" s="61">
        <f>B15/F35</f>
        <v>1.0581328927670102</v>
      </c>
    </row>
    <row r="36" spans="1:11" x14ac:dyDescent="0.25">
      <c r="B36" s="59">
        <f>C36/1.2</f>
        <v>582.15300000000002</v>
      </c>
      <c r="C36" s="60">
        <f>64.9*10.764</f>
        <v>698.58360000000005</v>
      </c>
      <c r="D36" s="60"/>
      <c r="E36" s="60">
        <v>9300000</v>
      </c>
      <c r="F36" s="60">
        <f>E36/B36</f>
        <v>15975.181782108826</v>
      </c>
      <c r="G36" s="60">
        <f>E36/C36</f>
        <v>13312.651485090688</v>
      </c>
      <c r="H36" s="40"/>
      <c r="I36" s="61">
        <f>B15/G36</f>
        <v>1.3244544123870969</v>
      </c>
    </row>
    <row r="37" spans="1:11" x14ac:dyDescent="0.25">
      <c r="B37" s="60">
        <f>39.11*10.764</f>
        <v>420.98003999999997</v>
      </c>
      <c r="C37" s="60">
        <f>64.9*10.764</f>
        <v>698.58360000000005</v>
      </c>
      <c r="D37" s="60"/>
      <c r="E37" s="60">
        <v>7900000</v>
      </c>
      <c r="F37" s="60">
        <f>E37/B37</f>
        <v>18765.735306595536</v>
      </c>
      <c r="G37" s="60">
        <f>E37/C37</f>
        <v>11308.596422818971</v>
      </c>
      <c r="H37" s="40"/>
      <c r="I37" s="61">
        <f>B15/F37</f>
        <v>0.93958481838987329</v>
      </c>
      <c r="K37" s="6"/>
    </row>
    <row r="38" spans="1:11" x14ac:dyDescent="0.25">
      <c r="B38" s="60"/>
      <c r="C38" s="60"/>
      <c r="D38" s="60"/>
      <c r="E38" s="60"/>
      <c r="F38" s="60" t="e">
        <f>E38/B38</f>
        <v>#DIV/0!</v>
      </c>
      <c r="G38" s="60" t="e">
        <f>E38/C38</f>
        <v>#DIV/0!</v>
      </c>
      <c r="H38" s="40"/>
      <c r="I38" s="46"/>
    </row>
    <row r="39" spans="1:11" ht="15.75" x14ac:dyDescent="0.25">
      <c r="B39" s="62"/>
      <c r="C39" s="60"/>
      <c r="D39" s="60"/>
      <c r="E39" s="60"/>
      <c r="F39" s="60"/>
      <c r="G39" s="60"/>
      <c r="H39" s="60"/>
      <c r="I39" s="46"/>
    </row>
    <row r="40" spans="1:11" ht="15.75" x14ac:dyDescent="0.25">
      <c r="B40" s="63"/>
      <c r="C40" s="59"/>
      <c r="D40" s="60"/>
      <c r="E40" s="60"/>
      <c r="F40" s="60"/>
      <c r="G40" s="60"/>
      <c r="H40" s="60"/>
      <c r="I40" s="46"/>
    </row>
    <row r="41" spans="1:11" ht="15.75" x14ac:dyDescent="0.25">
      <c r="B41" s="63"/>
      <c r="C41" s="59"/>
      <c r="D41" s="60"/>
      <c r="E41" s="60"/>
      <c r="F41" s="60"/>
      <c r="G41" s="60"/>
      <c r="H41" s="60"/>
      <c r="I41" s="46"/>
    </row>
    <row r="42" spans="1:11" ht="15.75" x14ac:dyDescent="0.25">
      <c r="B42" s="64"/>
      <c r="C42" s="65"/>
      <c r="D42" s="39"/>
      <c r="E42" s="46"/>
      <c r="F42" s="46"/>
      <c r="G42" s="46"/>
      <c r="H42" s="46"/>
      <c r="I42" s="46"/>
    </row>
    <row r="43" spans="1:11" ht="15.75" x14ac:dyDescent="0.25">
      <c r="B43" s="22"/>
      <c r="C43" s="7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" workbookViewId="0">
      <selection activeCell="P3" sqref="P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2025-02-20T11:32:33Z</dcterms:modified>
</cp:coreProperties>
</file>