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O9" i="20" l="1"/>
  <c r="R7" i="19"/>
  <c r="W8" i="18"/>
  <c r="T17" i="14" l="1"/>
  <c r="W34" i="4"/>
  <c r="S12" i="14"/>
  <c r="G29" i="4"/>
  <c r="Q9" i="4" l="1"/>
  <c r="B9" i="4" s="1"/>
  <c r="C9" i="4" s="1"/>
  <c r="D9" i="4" s="1"/>
  <c r="J9" i="4"/>
  <c r="I9" i="4"/>
  <c r="E9" i="4"/>
  <c r="A9" i="4"/>
  <c r="P8" i="4"/>
  <c r="B8" i="4" s="1"/>
  <c r="C8" i="4" s="1"/>
  <c r="D8" i="4" s="1"/>
  <c r="J8" i="4"/>
  <c r="I8" i="4"/>
  <c r="E8" i="4"/>
  <c r="H8" i="4" s="1"/>
  <c r="A8" i="4"/>
  <c r="P7" i="4"/>
  <c r="B7" i="4" s="1"/>
  <c r="C7" i="4" s="1"/>
  <c r="D7" i="4" s="1"/>
  <c r="J7" i="4"/>
  <c r="I7" i="4"/>
  <c r="E7" i="4"/>
  <c r="A7" i="4"/>
  <c r="Q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P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H6" i="4" l="1"/>
  <c r="H4" i="4"/>
  <c r="C3" i="4"/>
  <c r="D3" i="4" s="1"/>
  <c r="H3" i="4" s="1"/>
  <c r="H9" i="4"/>
  <c r="G8" i="4"/>
  <c r="G9" i="4"/>
  <c r="F8" i="4"/>
  <c r="F9" i="4"/>
  <c r="H5" i="4"/>
  <c r="H7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G3" i="4" l="1"/>
  <c r="W28" i="4"/>
  <c r="P19" i="4" l="1"/>
  <c r="Q19" i="4" s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S36" i="4" l="1"/>
  <c r="S37" i="4" s="1"/>
  <c r="S39" i="4" s="1"/>
  <c r="W31" i="4"/>
  <c r="W35" i="4"/>
  <c r="W36" i="4" s="1"/>
  <c r="W39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<sst xmlns="http://schemas.openxmlformats.org/spreadsheetml/2006/main" count="49" uniqueCount="42">
  <si>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</si>
  <si>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</si>
  <si>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</si>
  <si>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</si>
  <si>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</si>
  <si>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</si>
  <si>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</si>
  <si>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</si>
  <si>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</si>
  <si>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</si>
  <si>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</si>
  <si>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</si>
  <si>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</si>
  <si>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</si>
  <si>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</si>
  <si>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</si>
  <si>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</si>
  <si>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</si>
  <si>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</si>
  <si>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</si>
  <si>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</si>
  <si>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</si>
  <si>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</si>
  <si>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</si>
  <si>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</si>
  <si>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</si>
  <si>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</si>
  <si>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</si>
  <si>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</si>
  <si>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</si>
  <si>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</si>
  <si>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</si>
  <si>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</si>
  <si>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</si>
  <si>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</si>
  <si>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</si>
  <si>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</si>
  <si>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</si>
  <si>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Agree BUA</t>
  </si>
  <si>
    <t>As per Full OC</t>
  </si>
  <si>
    <t>Central Bank of India ( Goregaon West Branch ) -  MR PARAMJIT BHOGILAL SHETHIA AND MRS VIBHA PARAMJIT SHETHIA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</si>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</sst>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77061</xdr:colOff>
      <xdr:row>27</xdr:row>
      <xdr:rowOff>57876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0"/>
          <a:ext cx="6173061" cy="5201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15</xdr:col>
      <xdr:colOff>210430</xdr:colOff>
      <xdr:row>30</xdr:row>
      <xdr:rowOff>143560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6306430" cy="4906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391430</xdr:colOff>
      <xdr:row>31</xdr:row>
      <xdr:rowOff>57956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487430" cy="5772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153783</xdr:colOff>
      <xdr:row>34</xdr:row>
      <xdr:rowOff>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9907383" cy="5763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153272</xdr:colOff>
      <xdr:row>34</xdr:row>
      <xdr:rowOff>115007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6249272" cy="50680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19</xdr:col>
      <xdr:colOff>67535</xdr:colOff>
      <xdr:row>25</xdr:row>
      <xdr:rowOff>172139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6163535" cy="49346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15</xdr:col>
      <xdr:colOff>851</xdr:colOff>
      <xdr:row>27</xdr:row>
      <xdr:rowOff>95955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6096851" cy="50489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12</xdr:col>
      <xdr:colOff>58009</xdr:colOff>
      <xdr:row>28</xdr:row>
      <xdr:rowOff>105481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6154009" cy="50584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572346</xdr:colOff>
      <xdr:row>26</xdr:row>
      <xdr:rowOff>153113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6058746" cy="510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H22" zoomScaleNormal="100" workbookViewId="0">
      <selection activeCell="W32" sqref="W3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9" si="0">N3</f>
        <v>0</v>
      </c>
      <c r="B3" s="4">
        <f t="shared" ref="B3:B9" si="1">Q3</f>
        <v>600</v>
      </c>
      <c r="C3" s="4">
        <f>B3*1.2</f>
        <v>720</v>
      </c>
      <c r="D3" s="4">
        <f t="shared" ref="D3:D9" si="2">C3*1.2</f>
        <v>864</v>
      </c>
      <c r="E3" s="5">
        <f t="shared" ref="E3:E9" si="3">R3</f>
        <v>15700000</v>
      </c>
      <c r="F3" s="9">
        <f t="shared" ref="F3:F9" si="4">ROUND((E3/B3),0)</f>
        <v>26167</v>
      </c>
      <c r="G3" s="9">
        <f t="shared" ref="G3:G9" si="5">ROUND((E3/C3),0)</f>
        <v>21806</v>
      </c>
      <c r="H3" s="9">
        <f t="shared" ref="H3:H9" si="6">ROUND((E3/D3),0)</f>
        <v>18171</v>
      </c>
      <c r="I3" s="4" t="e">
        <f>#REF!</f>
        <v>#REF!</v>
      </c>
      <c r="J3" s="4">
        <f t="shared" ref="J3:J9" si="7">S3</f>
        <v>0</v>
      </c>
      <c r="O3">
        <v>0</v>
      </c>
      <c r="P3">
        <f t="shared" ref="P3:P9" si="8">O3/1.2</f>
        <v>0</v>
      </c>
      <c r="Q3">
        <v>600</v>
      </c>
      <c r="R3" s="2">
        <v>15700000</v>
      </c>
    </row>
    <row r="4" spans="1:20" x14ac:dyDescent="0.25">
      <c r="A4" s="4">
        <f t="shared" si="0"/>
        <v>0</v>
      </c>
      <c r="B4" s="4">
        <f t="shared" si="1"/>
        <v>597.5</v>
      </c>
      <c r="C4" s="4">
        <f t="shared" ref="C4:C9" si="9">B4*1.2</f>
        <v>717</v>
      </c>
      <c r="D4" s="4">
        <f t="shared" si="2"/>
        <v>860.4</v>
      </c>
      <c r="E4" s="5">
        <f t="shared" si="3"/>
        <v>12420000</v>
      </c>
      <c r="F4" s="9">
        <f t="shared" si="4"/>
        <v>20787</v>
      </c>
      <c r="G4" s="9">
        <f t="shared" si="5"/>
        <v>17322</v>
      </c>
      <c r="H4" s="9">
        <f t="shared" si="6"/>
        <v>14435</v>
      </c>
      <c r="I4" s="4" t="e">
        <f>#REF!</f>
        <v>#REF!</v>
      </c>
      <c r="J4" s="4">
        <f t="shared" si="7"/>
        <v>0</v>
      </c>
      <c r="O4">
        <v>0</v>
      </c>
      <c r="P4">
        <v>717</v>
      </c>
      <c r="Q4">
        <f t="shared" ref="Q4:Q9" si="10">P4/1.2</f>
        <v>597.5</v>
      </c>
      <c r="R4" s="2">
        <v>12420000</v>
      </c>
    </row>
    <row r="5" spans="1:20" x14ac:dyDescent="0.25">
      <c r="A5" s="4">
        <f t="shared" si="0"/>
        <v>0</v>
      </c>
      <c r="B5" s="4">
        <f t="shared" si="1"/>
        <v>665</v>
      </c>
      <c r="C5" s="4">
        <f t="shared" si="9"/>
        <v>798</v>
      </c>
      <c r="D5" s="4">
        <f t="shared" si="2"/>
        <v>957.59999999999991</v>
      </c>
      <c r="E5" s="5">
        <f t="shared" si="3"/>
        <v>18500000</v>
      </c>
      <c r="F5" s="9">
        <f t="shared" si="4"/>
        <v>27820</v>
      </c>
      <c r="G5" s="9">
        <f t="shared" si="5"/>
        <v>23183</v>
      </c>
      <c r="H5" s="9">
        <f t="shared" si="6"/>
        <v>19319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665</v>
      </c>
      <c r="R5" s="2">
        <v>18500000</v>
      </c>
    </row>
    <row r="6" spans="1:20" x14ac:dyDescent="0.25">
      <c r="A6" s="4">
        <f t="shared" si="0"/>
        <v>0</v>
      </c>
      <c r="B6" s="4">
        <f t="shared" si="1"/>
        <v>600</v>
      </c>
      <c r="C6" s="4">
        <f t="shared" si="9"/>
        <v>720</v>
      </c>
      <c r="D6" s="4">
        <f t="shared" si="2"/>
        <v>864</v>
      </c>
      <c r="E6" s="5">
        <f t="shared" si="3"/>
        <v>11500000</v>
      </c>
      <c r="F6" s="9">
        <f t="shared" si="4"/>
        <v>19167</v>
      </c>
      <c r="G6" s="9">
        <f t="shared" si="5"/>
        <v>15972</v>
      </c>
      <c r="H6" s="9">
        <f t="shared" si="6"/>
        <v>13310</v>
      </c>
      <c r="I6" s="4" t="e">
        <f>#REF!</f>
        <v>#REF!</v>
      </c>
      <c r="J6" s="4">
        <f t="shared" si="7"/>
        <v>0</v>
      </c>
      <c r="O6">
        <v>0</v>
      </c>
      <c r="P6">
        <v>720</v>
      </c>
      <c r="Q6">
        <f t="shared" si="10"/>
        <v>600</v>
      </c>
      <c r="R6" s="2">
        <v>11500000</v>
      </c>
    </row>
    <row r="7" spans="1:20" x14ac:dyDescent="0.25">
      <c r="A7" s="4">
        <f t="shared" si="0"/>
        <v>0</v>
      </c>
      <c r="B7" s="4">
        <f t="shared" si="1"/>
        <v>431</v>
      </c>
      <c r="C7" s="4">
        <f t="shared" si="9"/>
        <v>517.19999999999993</v>
      </c>
      <c r="D7" s="4">
        <f t="shared" si="2"/>
        <v>620.63999999999987</v>
      </c>
      <c r="E7" s="5">
        <f t="shared" si="3"/>
        <v>8634385</v>
      </c>
      <c r="F7" s="9">
        <f t="shared" si="4"/>
        <v>20033</v>
      </c>
      <c r="G7" s="9">
        <f t="shared" si="5"/>
        <v>16694</v>
      </c>
      <c r="H7" s="9">
        <f t="shared" si="6"/>
        <v>13912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v>431</v>
      </c>
      <c r="R7" s="2">
        <v>8634385</v>
      </c>
    </row>
    <row r="8" spans="1:20" s="46" customFormat="1" x14ac:dyDescent="0.25">
      <c r="A8" s="44">
        <f t="shared" si="0"/>
        <v>0</v>
      </c>
      <c r="B8" s="44">
        <f t="shared" si="1"/>
        <v>649</v>
      </c>
      <c r="C8" s="44">
        <f t="shared" si="9"/>
        <v>778.8</v>
      </c>
      <c r="D8" s="44">
        <f t="shared" si="2"/>
        <v>934.56</v>
      </c>
      <c r="E8" s="45">
        <f t="shared" si="3"/>
        <v>14730000</v>
      </c>
      <c r="F8" s="44">
        <f t="shared" si="4"/>
        <v>22696</v>
      </c>
      <c r="G8" s="44">
        <f t="shared" si="5"/>
        <v>18914</v>
      </c>
      <c r="H8" s="44">
        <f t="shared" si="6"/>
        <v>15761</v>
      </c>
      <c r="I8" s="44" t="e">
        <f>#REF!</f>
        <v>#REF!</v>
      </c>
      <c r="J8" s="44">
        <f t="shared" si="7"/>
        <v>0</v>
      </c>
      <c r="O8" s="46">
        <v>0</v>
      </c>
      <c r="P8" s="46">
        <f t="shared" si="8"/>
        <v>0</v>
      </c>
      <c r="Q8" s="46">
        <v>649</v>
      </c>
      <c r="R8" s="47">
        <v>14730000</v>
      </c>
    </row>
    <row r="9" spans="1:20" s="46" customFormat="1" x14ac:dyDescent="0.25">
      <c r="A9" s="44">
        <f t="shared" si="0"/>
        <v>0</v>
      </c>
      <c r="B9" s="44">
        <f t="shared" si="1"/>
        <v>395.83333333333337</v>
      </c>
      <c r="C9" s="44">
        <f t="shared" si="9"/>
        <v>475</v>
      </c>
      <c r="D9" s="44">
        <f t="shared" si="2"/>
        <v>570</v>
      </c>
      <c r="E9" s="45">
        <f t="shared" si="3"/>
        <v>8722000</v>
      </c>
      <c r="F9" s="44">
        <f t="shared" si="4"/>
        <v>22035</v>
      </c>
      <c r="G9" s="44">
        <f t="shared" si="5"/>
        <v>18362</v>
      </c>
      <c r="H9" s="44">
        <f t="shared" si="6"/>
        <v>15302</v>
      </c>
      <c r="I9" s="44" t="e">
        <f>#REF!</f>
        <v>#REF!</v>
      </c>
      <c r="J9" s="44">
        <f t="shared" si="7"/>
        <v>0</v>
      </c>
      <c r="O9" s="46">
        <v>0</v>
      </c>
      <c r="P9" s="46">
        <v>475</v>
      </c>
      <c r="Q9" s="46">
        <f t="shared" si="10"/>
        <v>395.83333333333337</v>
      </c>
      <c r="R9" s="47">
        <v>8722000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5" si="32">N16</f>
        <v>0</v>
      </c>
      <c r="B16" s="4">
        <f t="shared" ref="B16:B25" si="33">Q16</f>
        <v>850</v>
      </c>
      <c r="C16" s="4">
        <f t="shared" ref="C16:C25" si="34">B16*1.2</f>
        <v>1020</v>
      </c>
      <c r="D16" s="4">
        <f t="shared" ref="D16:D25" si="35">C16*1.2</f>
        <v>1224</v>
      </c>
      <c r="E16" s="5">
        <f t="shared" ref="E16:E25" si="36">R16</f>
        <v>21000000</v>
      </c>
      <c r="F16" s="9">
        <f t="shared" ref="F16:F25" si="37">ROUND((E16/B16),0)</f>
        <v>24706</v>
      </c>
      <c r="G16" s="9">
        <f t="shared" ref="G16:G25" si="38">ROUND((E16/C16),0)</f>
        <v>20588</v>
      </c>
      <c r="H16" s="9">
        <f t="shared" ref="H16:H25" si="39">ROUND((E16/D16),0)</f>
        <v>17157</v>
      </c>
      <c r="I16" s="4" t="e">
        <f>#REF!</f>
        <v>#REF!</v>
      </c>
      <c r="J16" s="4">
        <f t="shared" ref="J16:J25" si="40">S16</f>
        <v>0</v>
      </c>
      <c r="O16">
        <v>0</v>
      </c>
      <c r="P16">
        <f t="shared" ref="P16:Q25" si="41">O16/1.2</f>
        <v>0</v>
      </c>
      <c r="Q16">
        <v>850</v>
      </c>
      <c r="R16" s="2">
        <v>21000000</v>
      </c>
    </row>
    <row r="17" spans="1:25" s="46" customFormat="1" x14ac:dyDescent="0.25">
      <c r="A17" s="44">
        <f t="shared" si="32"/>
        <v>0</v>
      </c>
      <c r="B17" s="44">
        <f t="shared" si="33"/>
        <v>475</v>
      </c>
      <c r="C17" s="44">
        <f t="shared" si="34"/>
        <v>570</v>
      </c>
      <c r="D17" s="44">
        <f t="shared" si="35"/>
        <v>684</v>
      </c>
      <c r="E17" s="45">
        <f t="shared" si="36"/>
        <v>14000000</v>
      </c>
      <c r="F17" s="44">
        <f t="shared" si="37"/>
        <v>29474</v>
      </c>
      <c r="G17" s="44">
        <f t="shared" si="38"/>
        <v>24561</v>
      </c>
      <c r="H17" s="44">
        <f t="shared" si="39"/>
        <v>20468</v>
      </c>
      <c r="I17" s="44" t="e">
        <f>#REF!</f>
        <v>#REF!</v>
      </c>
      <c r="J17" s="44">
        <f t="shared" si="40"/>
        <v>0</v>
      </c>
      <c r="O17" s="46">
        <v>0</v>
      </c>
      <c r="P17" s="46">
        <f t="shared" si="41"/>
        <v>0</v>
      </c>
      <c r="Q17" s="46">
        <v>475</v>
      </c>
      <c r="R17" s="47">
        <v>14000000</v>
      </c>
    </row>
    <row r="18" spans="1:25" s="46" customFormat="1" x14ac:dyDescent="0.25">
      <c r="A18" s="44">
        <f t="shared" si="32"/>
        <v>0</v>
      </c>
      <c r="B18" s="44">
        <f t="shared" si="33"/>
        <v>875</v>
      </c>
      <c r="C18" s="44">
        <f t="shared" si="34"/>
        <v>1050</v>
      </c>
      <c r="D18" s="44">
        <f t="shared" si="35"/>
        <v>1260</v>
      </c>
      <c r="E18" s="45">
        <f t="shared" si="36"/>
        <v>27000000</v>
      </c>
      <c r="F18" s="44">
        <f t="shared" si="37"/>
        <v>30857</v>
      </c>
      <c r="G18" s="44">
        <f t="shared" si="38"/>
        <v>25714</v>
      </c>
      <c r="H18" s="44">
        <f t="shared" si="39"/>
        <v>21429</v>
      </c>
      <c r="I18" s="44" t="e">
        <f>#REF!</f>
        <v>#REF!</v>
      </c>
      <c r="J18" s="44">
        <f t="shared" si="40"/>
        <v>0</v>
      </c>
      <c r="O18" s="46">
        <v>0</v>
      </c>
      <c r="P18" s="46">
        <f t="shared" si="41"/>
        <v>0</v>
      </c>
      <c r="Q18" s="46">
        <v>875</v>
      </c>
      <c r="R18" s="47">
        <v>27000000</v>
      </c>
    </row>
    <row r="19" spans="1:25" x14ac:dyDescent="0.25">
      <c r="A19" s="4">
        <f t="shared" ref="A19:A22" si="42">N19</f>
        <v>0</v>
      </c>
      <c r="B19" s="4">
        <f t="shared" ref="B19:B22" si="43">Q19</f>
        <v>0</v>
      </c>
      <c r="C19" s="4">
        <f t="shared" ref="C19:C22" si="44">B19*1.2</f>
        <v>0</v>
      </c>
      <c r="D19" s="4">
        <f t="shared" ref="D19:D22" si="45">C19*1.2</f>
        <v>0</v>
      </c>
      <c r="E19" s="5">
        <f t="shared" ref="E19:E22" si="46">R19</f>
        <v>0</v>
      </c>
      <c r="F19" s="9" t="e">
        <f t="shared" ref="F19:F22" si="47">ROUND((E19/B19),0)</f>
        <v>#DIV/0!</v>
      </c>
      <c r="G19" s="9" t="e">
        <f t="shared" ref="G19:G22" si="48">ROUND((E19/C19),0)</f>
        <v>#DIV/0!</v>
      </c>
      <c r="H19" s="9" t="e">
        <f t="shared" ref="H19:H22" si="49">ROUND((E19/D19),0)</f>
        <v>#DIV/0!</v>
      </c>
      <c r="I19" s="4" t="e">
        <f>#REF!</f>
        <v>#REF!</v>
      </c>
      <c r="J19" s="4">
        <f t="shared" ref="J19:J22" si="50">S19</f>
        <v>0</v>
      </c>
      <c r="O19">
        <v>0</v>
      </c>
      <c r="P19">
        <f t="shared" ref="P19:P22" si="51">O19/1.2</f>
        <v>0</v>
      </c>
      <c r="Q19">
        <f t="shared" ref="Q19:Q22" si="52">P19/1.2</f>
        <v>0</v>
      </c>
      <c r="R19" s="2">
        <v>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si="52"/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21000</v>
      </c>
      <c r="X26" s="20" t="s">
        <v>41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2800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18200</v>
      </c>
      <c r="X28" s="22"/>
    </row>
    <row r="29" spans="1:25" ht="15.75" x14ac:dyDescent="0.25">
      <c r="E29" t="s">
        <v>38</v>
      </c>
      <c r="F29" s="7">
        <v>83.64</v>
      </c>
      <c r="G29" s="6">
        <f>F29*10.764</f>
        <v>900.30095999999992</v>
      </c>
      <c r="H29" s="6"/>
      <c r="S29" s="10"/>
      <c r="T29" s="10"/>
      <c r="U29" s="17" t="s">
        <v>16</v>
      </c>
      <c r="V29" s="18"/>
      <c r="W29" s="19">
        <f>W27</f>
        <v>2800</v>
      </c>
      <c r="X29" s="22"/>
    </row>
    <row r="30" spans="1:25" ht="15.75" x14ac:dyDescent="0.25">
      <c r="S30" s="10"/>
      <c r="T30" s="10"/>
      <c r="U30" s="17" t="s">
        <v>17</v>
      </c>
      <c r="V30" s="23"/>
      <c r="W30" s="24">
        <f>X30-X31</f>
        <v>8</v>
      </c>
      <c r="X30" s="25">
        <v>2025</v>
      </c>
    </row>
    <row r="31" spans="1:25" ht="15.75" x14ac:dyDescent="0.25">
      <c r="S31" s="10"/>
      <c r="T31" s="10"/>
      <c r="U31" s="17" t="s">
        <v>18</v>
      </c>
      <c r="V31" s="23"/>
      <c r="W31" s="24">
        <f>W32-W30</f>
        <v>52</v>
      </c>
      <c r="X31" s="31">
        <v>2017</v>
      </c>
      <c r="Y31" t="s">
        <v>39</v>
      </c>
    </row>
    <row r="32" spans="1:25" ht="15.75" x14ac:dyDescent="0.25">
      <c r="S32" s="10"/>
      <c r="T32" s="10"/>
      <c r="U32" s="17" t="s">
        <v>19</v>
      </c>
      <c r="V32" s="23"/>
      <c r="W32" s="24">
        <v>60</v>
      </c>
      <c r="X32" s="24"/>
    </row>
    <row r="33" spans="15:24" ht="48" customHeight="1" x14ac:dyDescent="0.25">
      <c r="P33" s="42" t="s">
        <v>40</v>
      </c>
      <c r="Q33" s="42"/>
      <c r="R33" s="42"/>
      <c r="S33" s="42"/>
      <c r="T33" s="43"/>
      <c r="U33" s="21" t="s">
        <v>20</v>
      </c>
      <c r="V33" s="23"/>
      <c r="W33" s="24">
        <f>90*W30/W32</f>
        <v>12</v>
      </c>
      <c r="X33" s="24"/>
    </row>
    <row r="34" spans="15:24" ht="15.75" x14ac:dyDescent="0.25">
      <c r="U34" s="17"/>
      <c r="V34" s="26"/>
      <c r="W34" s="27">
        <f>W33%</f>
        <v>0.12</v>
      </c>
      <c r="X34" s="27"/>
    </row>
    <row r="35" spans="15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336</v>
      </c>
      <c r="X35" s="22"/>
    </row>
    <row r="36" spans="15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2464</v>
      </c>
      <c r="X36" s="22"/>
    </row>
    <row r="37" spans="15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18200</v>
      </c>
      <c r="X37" s="22"/>
    </row>
    <row r="38" spans="15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15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20664</v>
      </c>
      <c r="X39" s="22"/>
    </row>
    <row r="40" spans="15:24" ht="15.75" x14ac:dyDescent="0.25">
      <c r="S40" s="10"/>
      <c r="T40" s="10"/>
      <c r="U40" s="23"/>
      <c r="V40" s="23"/>
      <c r="W40" s="24"/>
      <c r="X40" s="24"/>
    </row>
    <row r="41" spans="15:24" ht="15.75" x14ac:dyDescent="0.25">
      <c r="S41" s="10"/>
      <c r="T41" s="10"/>
      <c r="U41" s="28" t="s">
        <v>32</v>
      </c>
      <c r="V41" s="30"/>
      <c r="W41" s="25">
        <v>900</v>
      </c>
      <c r="X41" s="24"/>
    </row>
    <row r="42" spans="15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18597600</v>
      </c>
      <c r="X42" s="33"/>
    </row>
    <row r="43" spans="15:24" ht="15.75" x14ac:dyDescent="0.25">
      <c r="S43" s="11"/>
      <c r="T43" s="10"/>
      <c r="U43" s="17" t="s">
        <v>25</v>
      </c>
      <c r="V43" s="23"/>
      <c r="W43" s="34">
        <f>W42*0.9</f>
        <v>16737840</v>
      </c>
      <c r="X43" s="35"/>
    </row>
    <row r="44" spans="15:24" ht="15.75" x14ac:dyDescent="0.25">
      <c r="S44" s="10"/>
      <c r="T44" s="10"/>
      <c r="U44" s="17" t="s">
        <v>26</v>
      </c>
      <c r="V44" s="23"/>
      <c r="W44" s="34">
        <f>W42*0.8</f>
        <v>14878080</v>
      </c>
      <c r="X44" s="34"/>
    </row>
    <row r="45" spans="15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15:24" ht="15.75" x14ac:dyDescent="0.25">
      <c r="U46" s="37" t="s">
        <v>27</v>
      </c>
      <c r="V46" s="38"/>
      <c r="W46" s="39">
        <f>W27*W41</f>
        <v>2520000</v>
      </c>
      <c r="X46" s="39"/>
    </row>
    <row r="47" spans="15:24" ht="15.75" x14ac:dyDescent="0.25">
      <c r="U47" s="17" t="s">
        <v>28</v>
      </c>
      <c r="V47" s="23"/>
      <c r="W47" s="36"/>
      <c r="X47" s="36"/>
    </row>
    <row r="48" spans="15:24" ht="15.75" x14ac:dyDescent="0.25">
      <c r="U48" s="40" t="s">
        <v>29</v>
      </c>
      <c r="V48" s="36"/>
      <c r="W48" s="34">
        <f>W42*0.025/12</f>
        <v>38745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4" sqref="P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3:E44"/>
  <sheetViews>
    <sheetView topLeftCell="D1" zoomScaleNormal="100" workbookViewId="0">
      <selection activeCell="Q8" sqref="Q8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2:T17"/>
  <sheetViews>
    <sheetView topLeftCell="D6" workbookViewId="0">
      <selection activeCell="T14" sqref="T14:T17"/>
    </sheetView>
  </sheetViews>
  <sheetFormatPr defaultRowHeight="15" x14ac:dyDescent="0.25"/>
  <cols>
    <col min="20" max="20" width="10.85546875" customWidth="1"/>
  </cols>
  <sheetData>
    <row r="12" spans="18:20" x14ac:dyDescent="0.25">
      <c r="R12">
        <v>66.569999999999993</v>
      </c>
      <c r="S12">
        <f>R12*10.764</f>
        <v>716.55947999999989</v>
      </c>
    </row>
    <row r="14" spans="18:20" x14ac:dyDescent="0.25">
      <c r="T14">
        <v>11800000</v>
      </c>
    </row>
    <row r="15" spans="18:20" x14ac:dyDescent="0.25">
      <c r="T15">
        <v>590000</v>
      </c>
    </row>
    <row r="16" spans="18:20" x14ac:dyDescent="0.25">
      <c r="T16">
        <v>30000</v>
      </c>
    </row>
    <row r="17" spans="20:20" x14ac:dyDescent="0.25">
      <c r="T17">
        <f>SUM(T14:T16)</f>
        <v>12420000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B2" sqref="B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3" sqref="C3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Normal="100" workbookViewId="0">
      <selection activeCell="B9" sqref="B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8:W8"/>
  <sheetViews>
    <sheetView topLeftCell="I1" zoomScaleNormal="100" workbookViewId="0">
      <selection activeCell="W9" sqref="W9"/>
    </sheetView>
  </sheetViews>
  <sheetFormatPr defaultRowHeight="15" x14ac:dyDescent="0.25"/>
  <sheetData>
    <row r="8" spans="22:23" x14ac:dyDescent="0.25">
      <c r="V8">
        <v>66.91</v>
      </c>
      <c r="W8">
        <f>V8*10.764</f>
        <v>720.2192399999999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4" workbookViewId="0">
      <selection activeCell="R4" sqref="R4:R7"/>
    </sheetView>
  </sheetViews>
  <sheetFormatPr defaultRowHeight="15" x14ac:dyDescent="0.25"/>
  <cols>
    <col min="18" max="18" width="14.42578125" customWidth="1"/>
  </cols>
  <sheetData>
    <row r="1" spans="1:18" x14ac:dyDescent="0.25">
      <c r="A1" s="6"/>
    </row>
    <row r="4" spans="1:18" x14ac:dyDescent="0.25">
      <c r="R4">
        <v>14000000</v>
      </c>
    </row>
    <row r="5" spans="1:18" x14ac:dyDescent="0.25">
      <c r="R5">
        <v>700000</v>
      </c>
    </row>
    <row r="6" spans="1:18" x14ac:dyDescent="0.25">
      <c r="R6">
        <v>30000</v>
      </c>
    </row>
    <row r="7" spans="1:18" x14ac:dyDescent="0.25">
      <c r="R7">
        <f>SUM(R4:R6)</f>
        <v>14730000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6:O9"/>
  <sheetViews>
    <sheetView topLeftCell="A4" zoomScaleNormal="100" workbookViewId="0">
      <selection activeCell="O10" sqref="O10"/>
    </sheetView>
  </sheetViews>
  <sheetFormatPr defaultRowHeight="15" x14ac:dyDescent="0.25"/>
  <sheetData>
    <row r="6" spans="15:15" x14ac:dyDescent="0.25">
      <c r="O6">
        <v>8200000</v>
      </c>
    </row>
    <row r="7" spans="15:15" x14ac:dyDescent="0.25">
      <c r="O7">
        <v>492000</v>
      </c>
    </row>
    <row r="8" spans="15:15" x14ac:dyDescent="0.25">
      <c r="O8">
        <v>30000</v>
      </c>
    </row>
    <row r="9" spans="15:15" x14ac:dyDescent="0.25">
      <c r="O9">
        <f>SUM(O6:O8)</f>
        <v>8722000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2025-02-18T11:28:05Z</dcterms:modified>
</cp:coreProperties>
</file>