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N14" i="23" l="1"/>
  <c r="L11" i="23"/>
  <c r="R14" i="13"/>
  <c r="W73" i="4" l="1"/>
  <c r="W58" i="4"/>
  <c r="W57" i="4"/>
  <c r="W60" i="4" s="1"/>
  <c r="W56" i="4"/>
  <c r="W55" i="4"/>
  <c r="W64" i="4" s="1"/>
  <c r="W62" i="4" l="1"/>
  <c r="W63" i="4" s="1"/>
  <c r="W66" i="4" s="1"/>
  <c r="W69" i="4" s="1"/>
  <c r="S10" i="14"/>
  <c r="F31" i="4"/>
  <c r="W70" i="4" l="1"/>
  <c r="W71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6" i="4" l="1"/>
  <c r="H4" i="4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Q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4" i="4" l="1"/>
</calcChain>
</file>

<file path=xl/sharedStrings.xml><?xml version="1.0" encoding="utf-8"?>
<sst xmlns="http://schemas.openxmlformats.org/spreadsheetml/2006/main" count="74" uniqueCount="47">
  <si>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</si>
  <si>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</si>
  <si>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</si>
  <si>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</si>
  <si>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</si>
  <si>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</si>
  <si>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</si>
  <si>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</si>
  <si>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</si>
  <si>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</si>
  <si>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</si>
  <si>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</si>
  <si>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</si>
  <si>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</si>
  <si>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</si>
  <si>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</si>
  <si>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</si>
  <si>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</si>
  <si>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</si>
  <si>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</si>
  <si>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</si>
  <si>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</si>
  <si>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</si>
  <si>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</si>
  <si>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</si>
  <si>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</si>
  <si>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</si>
  <si>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</si>
  <si>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</si>
  <si>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</si>
  <si>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</si>
  <si>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</si>
  <si>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</si>
  <si>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</si>
  <si>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</si>
  <si>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</si>
  <si>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</si>
  <si>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</si>
  <si>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</si>
  <si>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</si>
  <si>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Madam Cama Road Branch Mumbai )  - Mrs. Kiran</t>
  </si>
  <si>
    <t>Agree CA</t>
  </si>
  <si>
    <t>Bal</t>
  </si>
  <si>
    <t>As per rera</t>
  </si>
  <si>
    <t>RENT</t>
  </si>
  <si>
    <t>Rent Rs. 60000/- Referv case No. 9323</t>
  </si>
  <si>
    <t>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</si>
</sst>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58009</xdr:colOff>
      <xdr:row>28</xdr:row>
      <xdr:rowOff>29297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154009" cy="51727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13</xdr:col>
      <xdr:colOff>600925</xdr:colOff>
      <xdr:row>34</xdr:row>
      <xdr:rowOff>86481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143000"/>
          <a:ext cx="6087325" cy="542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248535</xdr:colOff>
      <xdr:row>31</xdr:row>
      <xdr:rowOff>153219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44535" cy="5868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305778</xdr:colOff>
      <xdr:row>33</xdr:row>
      <xdr:rowOff>134146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7011378" cy="57062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13</xdr:col>
      <xdr:colOff>439147</xdr:colOff>
      <xdr:row>36</xdr:row>
      <xdr:rowOff>181771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7144747" cy="57062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25</xdr:col>
      <xdr:colOff>77572</xdr:colOff>
      <xdr:row>31</xdr:row>
      <xdr:rowOff>134166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90500"/>
          <a:ext cx="9831172" cy="5849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18</xdr:col>
      <xdr:colOff>572686</xdr:colOff>
      <xdr:row>30</xdr:row>
      <xdr:rowOff>143666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8497486" cy="56681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7</xdr:row>
      <xdr:rowOff>38100</xdr:rowOff>
    </xdr:from>
    <xdr:to>
      <xdr:col>14</xdr:col>
      <xdr:colOff>39187</xdr:colOff>
      <xdr:row>42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371600"/>
          <a:ext cx="7792537" cy="68103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16</xdr:col>
      <xdr:colOff>372718</xdr:colOff>
      <xdr:row>29</xdr:row>
      <xdr:rowOff>67455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8907118" cy="55919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16</xdr:col>
      <xdr:colOff>115507</xdr:colOff>
      <xdr:row>31</xdr:row>
      <xdr:rowOff>86535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649907" cy="58015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171984</xdr:colOff>
      <xdr:row>29</xdr:row>
      <xdr:rowOff>38876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5D0CC3F-E759-4F13-95AE-4268C19EB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0"/>
          <a:ext cx="3829584" cy="5563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abSelected="1" topLeftCell="H13" zoomScaleNormal="100" workbookViewId="0">
      <selection activeCell="X27" sqref="X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s="47" customFormat="1" x14ac:dyDescent="0.25">
      <c r="A3" s="45">
        <f t="shared" ref="A3:A9" si="0">N3</f>
        <v>0</v>
      </c>
      <c r="B3" s="45">
        <f t="shared" ref="B3:B9" si="1">Q3</f>
        <v>404</v>
      </c>
      <c r="C3" s="45">
        <f>B3*1.2</f>
        <v>484.79999999999995</v>
      </c>
      <c r="D3" s="45">
        <f t="shared" ref="D3:D9" si="2">C3*1.2</f>
        <v>581.75999999999988</v>
      </c>
      <c r="E3" s="46">
        <f t="shared" ref="E3:E9" si="3">R3</f>
        <v>10483033</v>
      </c>
      <c r="F3" s="45">
        <f t="shared" ref="F3:F9" si="4">ROUND((E3/B3),0)</f>
        <v>25948</v>
      </c>
      <c r="G3" s="45">
        <f t="shared" ref="G3:G9" si="5">ROUND((E3/C3),0)</f>
        <v>21623</v>
      </c>
      <c r="H3" s="45">
        <f t="shared" ref="H3:H9" si="6">ROUND((E3/D3),0)</f>
        <v>18020</v>
      </c>
      <c r="I3" s="45" t="e">
        <f>#REF!</f>
        <v>#REF!</v>
      </c>
      <c r="J3" s="45">
        <f t="shared" ref="J3:J9" si="7">S3</f>
        <v>0</v>
      </c>
      <c r="O3" s="47">
        <v>0</v>
      </c>
      <c r="P3" s="47">
        <f t="shared" ref="P3:P9" si="8">O3/1.2</f>
        <v>0</v>
      </c>
      <c r="Q3" s="47">
        <v>404</v>
      </c>
      <c r="R3" s="48">
        <v>10483033</v>
      </c>
    </row>
    <row r="4" spans="1:20" x14ac:dyDescent="0.25">
      <c r="A4" s="4">
        <f t="shared" si="0"/>
        <v>0</v>
      </c>
      <c r="B4" s="4">
        <f t="shared" si="1"/>
        <v>277.5</v>
      </c>
      <c r="C4" s="4">
        <f t="shared" ref="C4:C9" si="9">B4*1.2</f>
        <v>333</v>
      </c>
      <c r="D4" s="4">
        <f t="shared" si="2"/>
        <v>399.59999999999997</v>
      </c>
      <c r="E4" s="5">
        <f t="shared" si="3"/>
        <v>6050000</v>
      </c>
      <c r="F4" s="9">
        <f t="shared" si="4"/>
        <v>21802</v>
      </c>
      <c r="G4" s="9">
        <f t="shared" si="5"/>
        <v>18168</v>
      </c>
      <c r="H4" s="9">
        <f t="shared" si="6"/>
        <v>15140</v>
      </c>
      <c r="I4" s="4" t="e">
        <f>#REF!</f>
        <v>#REF!</v>
      </c>
      <c r="J4" s="4">
        <f t="shared" si="7"/>
        <v>0</v>
      </c>
      <c r="O4">
        <v>0</v>
      </c>
      <c r="P4">
        <v>333</v>
      </c>
      <c r="Q4">
        <f t="shared" ref="Q4:Q9" si="10">P4/1.2</f>
        <v>277.5</v>
      </c>
      <c r="R4" s="2">
        <v>6050000</v>
      </c>
    </row>
    <row r="5" spans="1:20" x14ac:dyDescent="0.25">
      <c r="A5" s="4">
        <f t="shared" si="0"/>
        <v>0</v>
      </c>
      <c r="B5" s="4">
        <f t="shared" si="1"/>
        <v>620.83333333333337</v>
      </c>
      <c r="C5" s="4">
        <f t="shared" si="9"/>
        <v>745</v>
      </c>
      <c r="D5" s="4">
        <f t="shared" si="2"/>
        <v>894</v>
      </c>
      <c r="E5" s="5">
        <f t="shared" si="3"/>
        <v>11074856</v>
      </c>
      <c r="F5" s="9">
        <f t="shared" si="4"/>
        <v>17839</v>
      </c>
      <c r="G5" s="9">
        <f t="shared" si="5"/>
        <v>14866</v>
      </c>
      <c r="H5" s="9">
        <f t="shared" si="6"/>
        <v>12388</v>
      </c>
      <c r="I5" s="4" t="e">
        <f>#REF!</f>
        <v>#REF!</v>
      </c>
      <c r="J5" s="4">
        <f t="shared" si="7"/>
        <v>0</v>
      </c>
      <c r="O5">
        <v>0</v>
      </c>
      <c r="P5">
        <v>745</v>
      </c>
      <c r="Q5">
        <f t="shared" si="10"/>
        <v>620.83333333333337</v>
      </c>
      <c r="R5" s="2">
        <v>11074856</v>
      </c>
    </row>
    <row r="6" spans="1:20" s="47" customFormat="1" x14ac:dyDescent="0.25">
      <c r="A6" s="45">
        <f t="shared" si="0"/>
        <v>0</v>
      </c>
      <c r="B6" s="45">
        <f t="shared" si="1"/>
        <v>691</v>
      </c>
      <c r="C6" s="45">
        <f t="shared" si="9"/>
        <v>829.19999999999993</v>
      </c>
      <c r="D6" s="45">
        <f t="shared" si="2"/>
        <v>995.03999999999985</v>
      </c>
      <c r="E6" s="46">
        <f t="shared" si="3"/>
        <v>17255000</v>
      </c>
      <c r="F6" s="45">
        <f t="shared" si="4"/>
        <v>24971</v>
      </c>
      <c r="G6" s="45">
        <f t="shared" si="5"/>
        <v>20809</v>
      </c>
      <c r="H6" s="45">
        <f t="shared" si="6"/>
        <v>17341</v>
      </c>
      <c r="I6" s="45" t="e">
        <f>#REF!</f>
        <v>#REF!</v>
      </c>
      <c r="J6" s="45">
        <f t="shared" si="7"/>
        <v>0</v>
      </c>
      <c r="O6" s="47">
        <v>0</v>
      </c>
      <c r="P6" s="47">
        <f t="shared" si="8"/>
        <v>0</v>
      </c>
      <c r="Q6" s="47">
        <v>691</v>
      </c>
      <c r="R6" s="48">
        <v>17255000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885</v>
      </c>
      <c r="C16" s="4">
        <f t="shared" ref="C16:C25" si="34">B16*1.2</f>
        <v>1062</v>
      </c>
      <c r="D16" s="4">
        <f t="shared" ref="D16:D25" si="35">C16*1.2</f>
        <v>1274.3999999999999</v>
      </c>
      <c r="E16" s="5">
        <f t="shared" ref="E16:E25" si="36">R16</f>
        <v>24300000</v>
      </c>
      <c r="F16" s="9">
        <f t="shared" ref="F16:F25" si="37">ROUND((E16/B16),0)</f>
        <v>27458</v>
      </c>
      <c r="G16" s="9">
        <f t="shared" ref="G16:G25" si="38">ROUND((E16/C16),0)</f>
        <v>22881</v>
      </c>
      <c r="H16" s="9">
        <f t="shared" ref="H16:H25" si="39">ROUND((E16/D16),0)</f>
        <v>19068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885</v>
      </c>
      <c r="R16" s="2">
        <v>24300000</v>
      </c>
    </row>
    <row r="17" spans="1:25" s="50" customFormat="1" x14ac:dyDescent="0.25">
      <c r="A17" s="9">
        <f t="shared" si="32"/>
        <v>0</v>
      </c>
      <c r="B17" s="9">
        <f t="shared" si="33"/>
        <v>831</v>
      </c>
      <c r="C17" s="9">
        <f t="shared" si="34"/>
        <v>997.19999999999993</v>
      </c>
      <c r="D17" s="9">
        <f t="shared" si="35"/>
        <v>1196.6399999999999</v>
      </c>
      <c r="E17" s="49">
        <f t="shared" si="36"/>
        <v>25300000</v>
      </c>
      <c r="F17" s="9">
        <f t="shared" si="37"/>
        <v>30445</v>
      </c>
      <c r="G17" s="9">
        <f t="shared" si="38"/>
        <v>25371</v>
      </c>
      <c r="H17" s="9">
        <f t="shared" si="39"/>
        <v>21143</v>
      </c>
      <c r="I17" s="9" t="e">
        <f>#REF!</f>
        <v>#REF!</v>
      </c>
      <c r="J17" s="9">
        <f t="shared" si="40"/>
        <v>0</v>
      </c>
      <c r="O17" s="50">
        <v>0</v>
      </c>
      <c r="P17" s="50">
        <f t="shared" si="41"/>
        <v>0</v>
      </c>
      <c r="Q17" s="50">
        <v>831</v>
      </c>
      <c r="R17" s="51">
        <v>25300000</v>
      </c>
    </row>
    <row r="18" spans="1:25" x14ac:dyDescent="0.25">
      <c r="A18" s="4">
        <f t="shared" si="32"/>
        <v>0</v>
      </c>
      <c r="B18" s="4">
        <f t="shared" si="33"/>
        <v>868</v>
      </c>
      <c r="C18" s="4">
        <f t="shared" si="34"/>
        <v>1041.5999999999999</v>
      </c>
      <c r="D18" s="4">
        <f t="shared" si="35"/>
        <v>1249.9199999999998</v>
      </c>
      <c r="E18" s="5">
        <f t="shared" si="36"/>
        <v>28400000</v>
      </c>
      <c r="F18" s="9">
        <f t="shared" si="37"/>
        <v>32719</v>
      </c>
      <c r="G18" s="9">
        <f t="shared" si="38"/>
        <v>27266</v>
      </c>
      <c r="H18" s="9">
        <f t="shared" si="39"/>
        <v>22721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868</v>
      </c>
      <c r="R18" s="2">
        <v>28400000</v>
      </c>
    </row>
    <row r="19" spans="1:25" x14ac:dyDescent="0.25">
      <c r="A19" s="4">
        <f t="shared" ref="A19:A22" si="42">N19</f>
        <v>0</v>
      </c>
      <c r="B19" s="4">
        <f t="shared" ref="B19:B22" si="43">Q19</f>
        <v>787.5</v>
      </c>
      <c r="C19" s="4">
        <f t="shared" ref="C19:C22" si="44">B19*1.2</f>
        <v>945</v>
      </c>
      <c r="D19" s="4">
        <f t="shared" ref="D19:D22" si="45">C19*1.2</f>
        <v>1134</v>
      </c>
      <c r="E19" s="5">
        <f t="shared" ref="E19:E22" si="46">R19</f>
        <v>29800000</v>
      </c>
      <c r="F19" s="9">
        <f t="shared" ref="F19:F22" si="47">ROUND((E19/B19),0)</f>
        <v>37841</v>
      </c>
      <c r="G19" s="9">
        <f t="shared" ref="G19:G22" si="48">ROUND((E19/C19),0)</f>
        <v>31534</v>
      </c>
      <c r="H19" s="9">
        <f t="shared" ref="H19:H22" si="49">ROUND((E19/D19),0)</f>
        <v>26279</v>
      </c>
      <c r="I19" s="4" t="e">
        <f>#REF!</f>
        <v>#REF!</v>
      </c>
      <c r="J19" s="4">
        <f t="shared" ref="J19:J22" si="50">S19</f>
        <v>0</v>
      </c>
      <c r="O19">
        <v>0</v>
      </c>
      <c r="P19">
        <v>945</v>
      </c>
      <c r="Q19">
        <f t="shared" ref="Q19:Q22" si="51">P19/1.2</f>
        <v>787.5</v>
      </c>
      <c r="R19" s="2">
        <v>29800000</v>
      </c>
    </row>
    <row r="20" spans="1:25" s="47" customFormat="1" x14ac:dyDescent="0.25">
      <c r="A20" s="45">
        <f t="shared" si="42"/>
        <v>0</v>
      </c>
      <c r="B20" s="45">
        <f t="shared" si="43"/>
        <v>606</v>
      </c>
      <c r="C20" s="45">
        <f t="shared" si="44"/>
        <v>727.19999999999993</v>
      </c>
      <c r="D20" s="45">
        <f t="shared" si="45"/>
        <v>872.63999999999987</v>
      </c>
      <c r="E20" s="46">
        <f t="shared" si="46"/>
        <v>17900000</v>
      </c>
      <c r="F20" s="45">
        <f t="shared" si="47"/>
        <v>29538</v>
      </c>
      <c r="G20" s="45">
        <f t="shared" si="48"/>
        <v>24615</v>
      </c>
      <c r="H20" s="45">
        <f t="shared" si="49"/>
        <v>20512</v>
      </c>
      <c r="I20" s="45" t="e">
        <f>#REF!</f>
        <v>#REF!</v>
      </c>
      <c r="J20" s="45">
        <f t="shared" si="50"/>
        <v>0</v>
      </c>
      <c r="O20" s="47">
        <v>0</v>
      </c>
      <c r="P20" s="47">
        <f t="shared" ref="P20:P22" si="52">O20/1.2</f>
        <v>0</v>
      </c>
      <c r="Q20" s="47">
        <v>606</v>
      </c>
      <c r="R20" s="48">
        <v>17900000</v>
      </c>
    </row>
    <row r="21" spans="1:25" s="47" customFormat="1" x14ac:dyDescent="0.25">
      <c r="A21" s="45">
        <f t="shared" si="42"/>
        <v>0</v>
      </c>
      <c r="B21" s="45">
        <f t="shared" si="43"/>
        <v>404</v>
      </c>
      <c r="C21" s="45">
        <f t="shared" si="44"/>
        <v>484.79999999999995</v>
      </c>
      <c r="D21" s="45">
        <f t="shared" si="45"/>
        <v>581.75999999999988</v>
      </c>
      <c r="E21" s="46">
        <f t="shared" si="46"/>
        <v>13100000</v>
      </c>
      <c r="F21" s="45">
        <f t="shared" si="47"/>
        <v>32426</v>
      </c>
      <c r="G21" s="45">
        <f t="shared" si="48"/>
        <v>27021</v>
      </c>
      <c r="H21" s="45">
        <f t="shared" si="49"/>
        <v>22518</v>
      </c>
      <c r="I21" s="45" t="e">
        <f>#REF!</f>
        <v>#REF!</v>
      </c>
      <c r="J21" s="45">
        <f t="shared" si="50"/>
        <v>0</v>
      </c>
      <c r="O21" s="47">
        <v>0</v>
      </c>
      <c r="P21" s="47">
        <f t="shared" si="52"/>
        <v>0</v>
      </c>
      <c r="Q21" s="47">
        <v>404</v>
      </c>
      <c r="R21" s="48">
        <v>13100000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2"/>
        <v>0</v>
      </c>
      <c r="Q22">
        <f t="shared" si="51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27000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3000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24000</v>
      </c>
      <c r="X28" s="22"/>
    </row>
    <row r="29" spans="1:25" ht="15.75" x14ac:dyDescent="0.25">
      <c r="E29" t="s">
        <v>41</v>
      </c>
      <c r="F29" s="7">
        <v>677</v>
      </c>
      <c r="G29" s="6"/>
      <c r="H29" s="6"/>
      <c r="S29" s="10"/>
      <c r="T29" s="10"/>
      <c r="U29" s="17" t="s">
        <v>16</v>
      </c>
      <c r="V29" s="18"/>
      <c r="W29" s="19">
        <f>W27</f>
        <v>3000</v>
      </c>
      <c r="X29" s="22"/>
    </row>
    <row r="30" spans="1:25" ht="15.75" x14ac:dyDescent="0.25">
      <c r="E30" t="s">
        <v>42</v>
      </c>
      <c r="F30" s="7">
        <v>40</v>
      </c>
      <c r="S30" s="10"/>
      <c r="T30" s="10"/>
      <c r="U30" s="17" t="s">
        <v>17</v>
      </c>
      <c r="V30" s="23"/>
      <c r="W30" s="24">
        <f>X30-X31</f>
        <v>-5</v>
      </c>
      <c r="X30" s="25">
        <v>2025</v>
      </c>
    </row>
    <row r="31" spans="1:25" ht="15.75" x14ac:dyDescent="0.25">
      <c r="F31" s="7">
        <f>SUM(F29:F30)</f>
        <v>717</v>
      </c>
      <c r="S31" s="10"/>
      <c r="T31" s="10"/>
      <c r="U31" s="17" t="s">
        <v>18</v>
      </c>
      <c r="V31" s="23"/>
      <c r="W31" s="24">
        <f>W32-W30</f>
        <v>65</v>
      </c>
      <c r="X31" s="31">
        <v>2030</v>
      </c>
      <c r="Y31" t="s">
        <v>43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40</v>
      </c>
      <c r="Q33" s="42"/>
      <c r="R33" s="42"/>
      <c r="S33" s="42"/>
      <c r="T33" s="43"/>
      <c r="U33" s="21" t="s">
        <v>20</v>
      </c>
      <c r="V33" s="23"/>
      <c r="W33" s="24">
        <f>90*W30/W32</f>
        <v>-7.5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3000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24000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27000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717</v>
      </c>
      <c r="X41" s="24"/>
    </row>
    <row r="42" spans="15:24" ht="15.75" x14ac:dyDescent="0.25">
      <c r="P42" s="13" t="s">
        <v>30</v>
      </c>
      <c r="Q42" s="44" t="s">
        <v>45</v>
      </c>
      <c r="R42" s="44"/>
      <c r="S42" s="44"/>
      <c r="T42" s="11"/>
      <c r="U42" s="17" t="s">
        <v>24</v>
      </c>
      <c r="V42" s="31"/>
      <c r="W42" s="32">
        <f>W39*W41+X43</f>
        <v>19359000</v>
      </c>
      <c r="X42" s="33"/>
    </row>
    <row r="43" spans="15:24" ht="15.75" x14ac:dyDescent="0.25">
      <c r="Q43" s="44"/>
      <c r="R43" s="44"/>
      <c r="S43" s="44"/>
      <c r="T43" s="10"/>
      <c r="U43" s="17" t="s">
        <v>25</v>
      </c>
      <c r="V43" s="23"/>
      <c r="W43" s="34">
        <f>W42*0.98</f>
        <v>18971820</v>
      </c>
      <c r="X43" s="35"/>
    </row>
    <row r="44" spans="15:24" ht="15.75" x14ac:dyDescent="0.25">
      <c r="Q44" s="44"/>
      <c r="R44" s="44"/>
      <c r="S44" s="44"/>
      <c r="T44" s="10"/>
      <c r="U44" s="17" t="s">
        <v>26</v>
      </c>
      <c r="V44" s="23"/>
      <c r="W44" s="34">
        <f>W42*0.8</f>
        <v>15487200</v>
      </c>
      <c r="X44" s="34"/>
    </row>
    <row r="45" spans="15:24" ht="15.75" x14ac:dyDescent="0.25">
      <c r="O45" s="10"/>
      <c r="P45" s="10"/>
      <c r="Q45" s="44"/>
      <c r="R45" s="44"/>
      <c r="S45" s="44"/>
      <c r="T45" s="10"/>
      <c r="U45" s="17"/>
      <c r="V45" s="23"/>
      <c r="W45" s="36"/>
      <c r="X45" s="24"/>
    </row>
    <row r="46" spans="15:24" ht="15.75" x14ac:dyDescent="0.25">
      <c r="Q46" s="44"/>
      <c r="R46" s="44"/>
      <c r="S46" s="44"/>
      <c r="U46" s="37" t="s">
        <v>27</v>
      </c>
      <c r="V46" s="38"/>
      <c r="W46" s="39">
        <f>W27*W41</f>
        <v>2151000</v>
      </c>
      <c r="X46" s="39"/>
    </row>
    <row r="47" spans="15:24" ht="15.75" x14ac:dyDescent="0.25">
      <c r="Q47" s="44"/>
      <c r="R47" s="44"/>
      <c r="S47" s="44"/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v>60000</v>
      </c>
      <c r="X48" s="34"/>
    </row>
    <row r="51" spans="21:25" x14ac:dyDescent="0.25">
      <c r="W51" t="s">
        <v>46</v>
      </c>
    </row>
    <row r="53" spans="21:25" ht="15.75" x14ac:dyDescent="0.25">
      <c r="U53" s="17" t="s">
        <v>13</v>
      </c>
      <c r="V53" s="18"/>
      <c r="W53" s="19">
        <v>27500</v>
      </c>
      <c r="X53" s="20" t="s">
        <v>39</v>
      </c>
    </row>
    <row r="54" spans="21:25" ht="31.5" x14ac:dyDescent="0.25">
      <c r="U54" s="21" t="s">
        <v>14</v>
      </c>
      <c r="V54" s="18"/>
      <c r="W54" s="19">
        <v>2500</v>
      </c>
      <c r="X54" s="22"/>
    </row>
    <row r="55" spans="21:25" ht="15.75" x14ac:dyDescent="0.25">
      <c r="U55" s="17" t="s">
        <v>15</v>
      </c>
      <c r="V55" s="18"/>
      <c r="W55" s="19">
        <f>W53-W54</f>
        <v>25000</v>
      </c>
      <c r="X55" s="22"/>
    </row>
    <row r="56" spans="21:25" ht="15.75" x14ac:dyDescent="0.25">
      <c r="U56" s="17" t="s">
        <v>16</v>
      </c>
      <c r="V56" s="18"/>
      <c r="W56" s="19">
        <f>W54</f>
        <v>2500</v>
      </c>
      <c r="X56" s="22"/>
    </row>
    <row r="57" spans="21:25" ht="15.75" x14ac:dyDescent="0.25">
      <c r="U57" s="17" t="s">
        <v>17</v>
      </c>
      <c r="V57" s="23"/>
      <c r="W57" s="24">
        <f>X57-X58</f>
        <v>-5</v>
      </c>
      <c r="X57" s="25">
        <v>2025</v>
      </c>
    </row>
    <row r="58" spans="21:25" ht="15.75" x14ac:dyDescent="0.25">
      <c r="U58" s="17" t="s">
        <v>18</v>
      </c>
      <c r="V58" s="23"/>
      <c r="W58" s="24">
        <f>W59-W57</f>
        <v>65</v>
      </c>
      <c r="X58" s="31">
        <v>2030</v>
      </c>
      <c r="Y58" t="s">
        <v>43</v>
      </c>
    </row>
    <row r="59" spans="21:25" ht="15.75" x14ac:dyDescent="0.25">
      <c r="U59" s="17" t="s">
        <v>19</v>
      </c>
      <c r="V59" s="23"/>
      <c r="W59" s="24">
        <v>60</v>
      </c>
      <c r="X59" s="24"/>
    </row>
    <row r="60" spans="21:25" ht="31.5" x14ac:dyDescent="0.25">
      <c r="U60" s="21" t="s">
        <v>20</v>
      </c>
      <c r="V60" s="23"/>
      <c r="W60" s="25">
        <f>90*W57/W59</f>
        <v>-7.5</v>
      </c>
      <c r="X60" s="24"/>
    </row>
    <row r="61" spans="21:25" ht="15.75" x14ac:dyDescent="0.25">
      <c r="U61" s="17"/>
      <c r="V61" s="26"/>
      <c r="W61" s="27">
        <v>0</v>
      </c>
      <c r="X61" s="27"/>
    </row>
    <row r="62" spans="21:25" ht="15.75" x14ac:dyDescent="0.25">
      <c r="U62" s="17" t="s">
        <v>21</v>
      </c>
      <c r="V62" s="18"/>
      <c r="W62" s="19">
        <f>W56*W61</f>
        <v>0</v>
      </c>
      <c r="X62" s="22"/>
    </row>
    <row r="63" spans="21:25" ht="15.75" x14ac:dyDescent="0.25">
      <c r="U63" s="17" t="s">
        <v>22</v>
      </c>
      <c r="V63" s="18"/>
      <c r="W63" s="19">
        <f>W56-W62</f>
        <v>2500</v>
      </c>
      <c r="X63" s="22"/>
    </row>
    <row r="64" spans="21:25" ht="15.75" x14ac:dyDescent="0.25">
      <c r="U64" s="17" t="s">
        <v>15</v>
      </c>
      <c r="V64" s="18"/>
      <c r="W64" s="19">
        <f>W55</f>
        <v>25000</v>
      </c>
      <c r="X64" s="22"/>
    </row>
    <row r="65" spans="21:24" ht="15.75" x14ac:dyDescent="0.25">
      <c r="U65" s="23"/>
      <c r="V65" s="18"/>
      <c r="W65" s="19"/>
      <c r="X65" s="22"/>
    </row>
    <row r="66" spans="21:24" ht="15.75" x14ac:dyDescent="0.25">
      <c r="U66" s="28" t="s">
        <v>23</v>
      </c>
      <c r="V66" s="29"/>
      <c r="W66" s="20">
        <f>W64+W63</f>
        <v>27500</v>
      </c>
      <c r="X66" s="22"/>
    </row>
    <row r="67" spans="21:24" ht="15.75" x14ac:dyDescent="0.25">
      <c r="U67" s="23"/>
      <c r="V67" s="23"/>
      <c r="W67" s="24"/>
      <c r="X67" s="24"/>
    </row>
    <row r="68" spans="21:24" ht="15.75" x14ac:dyDescent="0.25">
      <c r="U68" s="28" t="s">
        <v>38</v>
      </c>
      <c r="V68" s="30"/>
      <c r="W68" s="25">
        <v>717</v>
      </c>
      <c r="X68" s="24"/>
    </row>
    <row r="69" spans="21:24" ht="15.75" x14ac:dyDescent="0.25">
      <c r="U69" s="17" t="s">
        <v>24</v>
      </c>
      <c r="V69" s="31"/>
      <c r="W69" s="32">
        <f>W66*W68+X70</f>
        <v>19717500</v>
      </c>
      <c r="X69" s="33"/>
    </row>
    <row r="70" spans="21:24" ht="15.75" x14ac:dyDescent="0.25">
      <c r="U70" s="17" t="s">
        <v>25</v>
      </c>
      <c r="V70" s="23"/>
      <c r="W70" s="34">
        <f>W69*0.98</f>
        <v>19323150</v>
      </c>
      <c r="X70" s="35"/>
    </row>
    <row r="71" spans="21:24" ht="15.75" x14ac:dyDescent="0.25">
      <c r="U71" s="17" t="s">
        <v>26</v>
      </c>
      <c r="V71" s="23"/>
      <c r="W71" s="34">
        <f>W69*0.8</f>
        <v>15774000</v>
      </c>
      <c r="X71" s="34"/>
    </row>
    <row r="72" spans="21:24" ht="15.75" x14ac:dyDescent="0.25">
      <c r="U72" s="17"/>
      <c r="V72" s="23"/>
      <c r="W72" s="36"/>
      <c r="X72" s="24"/>
    </row>
    <row r="73" spans="21:24" ht="15.75" x14ac:dyDescent="0.25">
      <c r="U73" s="37" t="s">
        <v>27</v>
      </c>
      <c r="V73" s="38"/>
      <c r="W73" s="39">
        <f>W54*W68</f>
        <v>1792500</v>
      </c>
      <c r="X73" s="39"/>
    </row>
    <row r="74" spans="21:24" ht="15.75" x14ac:dyDescent="0.25">
      <c r="U74" s="17" t="s">
        <v>28</v>
      </c>
      <c r="V74" s="23"/>
      <c r="W74" s="36"/>
      <c r="X74" s="36"/>
    </row>
    <row r="75" spans="21:24" ht="15.75" x14ac:dyDescent="0.25">
      <c r="U75" s="40" t="s">
        <v>29</v>
      </c>
      <c r="V75" s="36"/>
      <c r="W75" s="34">
        <v>60000</v>
      </c>
      <c r="X75" s="34"/>
    </row>
  </sheetData>
  <mergeCells count="4">
    <mergeCell ref="A15:R15"/>
    <mergeCell ref="A2:R2"/>
    <mergeCell ref="P33:T33"/>
    <mergeCell ref="Q42:S4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R44"/>
  <sheetViews>
    <sheetView topLeftCell="D7" zoomScaleNormal="100" workbookViewId="0">
      <selection activeCell="R11" sqref="R11:R14"/>
    </sheetView>
  </sheetViews>
  <sheetFormatPr defaultRowHeight="15" x14ac:dyDescent="0.25"/>
  <cols>
    <col min="18" max="18" width="22.5703125" customWidth="1"/>
  </cols>
  <sheetData>
    <row r="11" spans="18:18" x14ac:dyDescent="0.25">
      <c r="R11">
        <v>9861333</v>
      </c>
    </row>
    <row r="12" spans="18:18" x14ac:dyDescent="0.25">
      <c r="R12">
        <v>591700</v>
      </c>
    </row>
    <row r="13" spans="18:18" x14ac:dyDescent="0.25">
      <c r="R13">
        <v>30000</v>
      </c>
    </row>
    <row r="14" spans="18:18" x14ac:dyDescent="0.25">
      <c r="R14">
        <f>SUM(R11:R13)</f>
        <v>10483033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0:S10"/>
  <sheetViews>
    <sheetView topLeftCell="D6" workbookViewId="0">
      <selection activeCell="S11" sqref="S11"/>
    </sheetView>
  </sheetViews>
  <sheetFormatPr defaultRowHeight="15" x14ac:dyDescent="0.25"/>
  <sheetData>
    <row r="10" spans="18:19" x14ac:dyDescent="0.25">
      <c r="R10">
        <v>69.209999999999994</v>
      </c>
      <c r="S10">
        <f>R10*10.764</f>
        <v>744.97643999999991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A4" zoomScaleNormal="100" workbookViewId="0">
      <selection activeCell="B3" sqref="B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8" sqref="C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4" zoomScaleNormal="100" workbookViewId="0">
      <selection activeCell="J2" sqref="J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7" workbookViewId="0">
      <selection activeCell="F2" sqref="F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6"/>
  <sheetViews>
    <sheetView zoomScaleNormal="100" workbookViewId="0">
      <selection activeCell="A24" sqref="A24"/>
    </sheetView>
  </sheetViews>
  <sheetFormatPr defaultRowHeight="15" x14ac:dyDescent="0.25"/>
  <sheetData>
    <row r="6" spans="18:18" x14ac:dyDescent="0.25">
      <c r="R6" t="s">
        <v>44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9:N14"/>
  <sheetViews>
    <sheetView topLeftCell="A4" workbookViewId="0">
      <selection activeCell="A27" sqref="A27"/>
    </sheetView>
  </sheetViews>
  <sheetFormatPr defaultRowHeight="15" x14ac:dyDescent="0.25"/>
  <cols>
    <col min="12" max="12" width="14.85546875" customWidth="1"/>
    <col min="14" max="14" width="15.42578125" customWidth="1"/>
  </cols>
  <sheetData>
    <row r="9" spans="12:14" x14ac:dyDescent="0.25">
      <c r="L9">
        <v>657</v>
      </c>
    </row>
    <row r="10" spans="12:14" x14ac:dyDescent="0.25">
      <c r="L10">
        <v>34</v>
      </c>
    </row>
    <row r="11" spans="12:14" x14ac:dyDescent="0.25">
      <c r="L11">
        <f>SUM(L9:L10)</f>
        <v>691</v>
      </c>
      <c r="N11">
        <v>16250000</v>
      </c>
    </row>
    <row r="12" spans="12:14" x14ac:dyDescent="0.25">
      <c r="N12">
        <v>975000</v>
      </c>
    </row>
    <row r="13" spans="12:14" x14ac:dyDescent="0.25">
      <c r="N13">
        <v>30000</v>
      </c>
    </row>
    <row r="14" spans="12:14" x14ac:dyDescent="0.25">
      <c r="N14">
        <f>SUM(N11:N13)</f>
        <v>17255000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2025-02-20T05:40:14Z</dcterms:modified>
</cp:coreProperties>
</file>