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SPL PBB Fort\Seema Kumari Singh\"/>
    </mc:Choice>
  </mc:AlternateContent>
  <xr:revisionPtr revIDLastSave="0" documentId="13_ncr:1_{71E83D40-F602-4A33-9B74-EA2E5A708E00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C20" i="23" l="1"/>
  <c r="P4" i="4"/>
  <c r="S4" i="4" s="1"/>
  <c r="P3" i="4"/>
  <c r="S3" i="4" s="1"/>
  <c r="P2" i="4"/>
  <c r="C25" i="23"/>
  <c r="C3" i="23"/>
  <c r="G12" i="23"/>
  <c r="F32" i="23" s="1"/>
  <c r="F33" i="23" s="1"/>
  <c r="C3" i="4"/>
  <c r="C4" i="4"/>
  <c r="D4" i="4" s="1"/>
  <c r="C5" i="4"/>
  <c r="D5" i="4" s="1"/>
  <c r="C6" i="4"/>
  <c r="D6" i="4" s="1"/>
  <c r="C7" i="4"/>
  <c r="D7" i="4" s="1"/>
  <c r="C8" i="4"/>
  <c r="D8" i="4" s="1"/>
  <c r="C9" i="4"/>
  <c r="C10" i="4"/>
  <c r="C11" i="4"/>
  <c r="C12" i="4"/>
  <c r="C13" i="4"/>
  <c r="C2" i="4"/>
  <c r="D2" i="4" s="1"/>
  <c r="I4" i="23"/>
  <c r="I3" i="23"/>
  <c r="D3" i="4"/>
  <c r="D9" i="4"/>
  <c r="R5" i="4"/>
  <c r="R3" i="4"/>
  <c r="R2" i="4"/>
  <c r="R6" i="4"/>
  <c r="S6" i="4"/>
  <c r="S5" i="4"/>
  <c r="R4" i="4"/>
  <c r="S2" i="4"/>
  <c r="D2" i="25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H33" i="23" l="1"/>
  <c r="J18" i="4"/>
  <c r="I18" i="4"/>
  <c r="J17" i="4"/>
  <c r="I17" i="4"/>
  <c r="J16" i="4"/>
  <c r="I16" i="4"/>
  <c r="J15" i="4"/>
  <c r="I15" i="4"/>
  <c r="F34" i="23" l="1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  <c r="C14" i="23"/>
  <c r="C16" i="23" s="1"/>
  <c r="C19" i="23" s="1"/>
  <c r="C21" i="23" l="1"/>
</calcChain>
</file>

<file path=xl/sharedStrings.xml><?xml version="1.0" encoding="utf-8"?>
<sst xmlns="http://schemas.openxmlformats.org/spreadsheetml/2006/main" count="109" uniqueCount="85">
  <si>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</si>
  <si>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</si>
  <si>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</si>
  <si>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</si>
  <si>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</si>
  <si>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</si>
  <si>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</si>
  <si>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</si>
  <si>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</si>
  <si>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</si>
  <si>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</si>
  <si>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</si>
  <si>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</si>
  <si>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</si>
  <si>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</si>
  <si>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</si>
  <si>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</si>
  <si>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</si>
  <si>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</si>
  <si>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</si>
  <si>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</si>
  <si>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</si>
  <si>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</si>
  <si>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</si>
  <si>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</si>
  <si>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</si>
  <si>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</si>
  <si>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</si>
  <si>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</si>
  <si>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</si>
  <si>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</si>
  <si>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</si>
  <si>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</si>
  <si>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</si>
  <si>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</si>
  <si>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</si>
  <si>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</si>
  <si>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</si>
  <si>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</si>
  <si>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</si>
  <si>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</si>
  <si>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</si>
  <si>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</si>
  <si>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</si>
  <si>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</si>
  <si>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</si>
  <si>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</si>
  <si>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</si>
  <si>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</si>
  <si>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</si>
  <si>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</si>
  <si>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</si>
  <si>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</si>
  <si>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</si>
  <si>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</si>
  <si>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</si>
  <si>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</si>
  <si>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</si>
  <si>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</si>
  <si>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</si>
  <si>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</si>
  <si>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</si>
  <si>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</si>
  <si>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</si>
  <si>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</si>
  <si>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</si>
  <si>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</si>
  <si>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</si>
  <si>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</si>
  <si>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</si>
  <si>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</si>
  <si>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</si>
  <si>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</si>
  <si>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Lead No.  14352</t>
  </si>
  <si>
    <t xml:space="preserve">SBI -SPL PBB Fort  - Seema Kumari Singh - Flat no 2207,B-Wing,Ashford Regal Phase -II, Mulund Goregaon Link Road,Nahur West </t>
  </si>
  <si>
    <t xml:space="preserve">SBI (SPL PBB Fort) </t>
  </si>
  <si>
    <t>Seema Kumari Singh</t>
  </si>
  <si>
    <t>page</t>
  </si>
  <si>
    <t>1 BHK</t>
  </si>
  <si>
    <t xml:space="preserve">agreement </t>
  </si>
  <si>
    <t>29.11.2024</t>
  </si>
  <si>
    <t>BUA (10%)</t>
  </si>
  <si>
    <t>Built up area (10%)</t>
  </si>
  <si>
    <t>22nd Flr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</si>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</sst>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sz val="11"/>
      <color rgb="FF4B556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43" fontId="2" fillId="2" borderId="0" xfId="1" applyFont="1" applyFill="1"/>
    <xf numFmtId="1" fontId="2" fillId="2" borderId="0" xfId="0" applyNumberFormat="1" applyFont="1" applyFill="1" applyAlignment="1">
      <alignment horizontal="center"/>
    </xf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2" borderId="0" xfId="0" applyNumberFormat="1" applyFill="1"/>
    <xf numFmtId="0" fontId="17" fillId="3" borderId="29" xfId="0" applyFont="1" applyFill="1" applyBorder="1" applyAlignment="1">
      <alignment vertical="top" wrapText="1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356679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38A1F-1239-D511-B0E3-E51141A7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78698" cy="7783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372463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ED17C-F321-9BBA-81C7-BD05CDA21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78063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324831</xdr:colOff>
      <xdr:row>82</xdr:row>
      <xdr:rowOff>984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F28036-837D-92CB-9D4B-35070D313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7030431" cy="7049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13</xdr:col>
      <xdr:colOff>429791</xdr:colOff>
      <xdr:row>124</xdr:row>
      <xdr:rowOff>124906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4D502C-C322-A45D-7A28-EAB0EFEE3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002000"/>
          <a:ext cx="8354591" cy="7744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8</xdr:col>
      <xdr:colOff>581787</xdr:colOff>
      <xdr:row>164</xdr:row>
      <xdr:rowOff>172458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05385F-9C3D-63CD-1A91-C6B25C045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193500"/>
          <a:ext cx="5458587" cy="7220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11</xdr:col>
      <xdr:colOff>936</xdr:colOff>
      <xdr:row>209</xdr:row>
      <xdr:rowOff>1117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9EBF8E-8BE2-EB28-960F-AA5B06AA9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813500"/>
          <a:ext cx="6706536" cy="80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10</xdr:col>
      <xdr:colOff>67535</xdr:colOff>
      <xdr:row>254</xdr:row>
      <xdr:rowOff>20169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94132EF-6D98-E827-2F25-46CD11C15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386000"/>
          <a:ext cx="6163535" cy="8021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305778</xdr:colOff>
      <xdr:row>39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2159BA-D9F1-AA46-8902-298483A91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11378" cy="7602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11</xdr:col>
      <xdr:colOff>315305</xdr:colOff>
      <xdr:row>80</xdr:row>
      <xdr:rowOff>29616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59A1A2-B7E4-778E-17C6-D3F086A43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7020905" cy="7459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11</xdr:col>
      <xdr:colOff>286726</xdr:colOff>
      <xdr:row>127</xdr:row>
      <xdr:rowOff>48802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77A787-2C8D-61F9-F454-27A601F2A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6992326" cy="8430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11</xdr:col>
      <xdr:colOff>277199</xdr:colOff>
      <xdr:row>171</xdr:row>
      <xdr:rowOff>105906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375514-9D37-D6F3-800C-E2C691C80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574500"/>
          <a:ext cx="6982799" cy="8106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11</xdr:col>
      <xdr:colOff>286726</xdr:colOff>
      <xdr:row>217</xdr:row>
      <xdr:rowOff>58301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3A74A66-8813-6214-9A25-47B045197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147000"/>
          <a:ext cx="6992326" cy="824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11</xdr:col>
      <xdr:colOff>353410</xdr:colOff>
      <xdr:row>260</xdr:row>
      <xdr:rowOff>134459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B4A2AC9-7265-ED33-1497-BA624B4C6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719500"/>
          <a:ext cx="7059010" cy="7944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11</xdr:col>
      <xdr:colOff>343884</xdr:colOff>
      <xdr:row>305</xdr:row>
      <xdr:rowOff>96407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65EABA-E16B-38C3-AF90-FF4D14FD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911000"/>
          <a:ext cx="7049484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3" t="s">
        <v>43</v>
      </c>
      <c r="H2" s="114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3"/>
    </row>
    <row r="2" spans="1:13" x14ac:dyDescent="0.25">
      <c r="A2" s="9"/>
      <c r="C2" s="99" t="s">
        <v>83</v>
      </c>
      <c r="D2" s="104"/>
      <c r="F2" s="5"/>
      <c r="G2" s="5"/>
      <c r="H2" s="99" t="s">
        <v>72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5">
        <f>C5+C4</f>
        <v>24000</v>
      </c>
      <c r="D3" s="106" t="s">
        <v>84</v>
      </c>
      <c r="F3" s="72" t="s">
        <v>66</v>
      </c>
      <c r="G3" s="84" t="s">
        <v>62</v>
      </c>
      <c r="H3" s="97">
        <v>37.25</v>
      </c>
      <c r="I3" s="102">
        <f>H3*10.764</f>
        <v>400.959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05">
        <v>3000</v>
      </c>
      <c r="D4" s="107"/>
      <c r="F4" s="83" t="s">
        <v>78</v>
      </c>
      <c r="G4" s="84" t="s">
        <v>81</v>
      </c>
      <c r="H4" s="97">
        <v>40.99</v>
      </c>
      <c r="I4" s="102">
        <f>H4*10.764</f>
        <v>441.21636000000001</v>
      </c>
      <c r="J4" s="73"/>
      <c r="K4" s="3"/>
      <c r="L4" s="3"/>
    </row>
    <row r="5" spans="1:13" x14ac:dyDescent="0.25">
      <c r="A5" s="9" t="s">
        <v>10</v>
      </c>
      <c r="B5" s="11"/>
      <c r="C5" s="105">
        <v>21000</v>
      </c>
      <c r="D5" s="107"/>
      <c r="F5" s="5"/>
      <c r="G5" s="73"/>
      <c r="H5" s="73"/>
      <c r="I5" s="74"/>
    </row>
    <row r="6" spans="1:13" x14ac:dyDescent="0.25">
      <c r="A6" s="9" t="s">
        <v>11</v>
      </c>
      <c r="B6" s="11"/>
      <c r="C6" s="105">
        <f>C4</f>
        <v>3000</v>
      </c>
      <c r="D6" s="107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v>0</v>
      </c>
      <c r="D7" s="4"/>
      <c r="E7" s="3"/>
    </row>
    <row r="8" spans="1:13" x14ac:dyDescent="0.25">
      <c r="A8" s="9" t="s">
        <v>13</v>
      </c>
      <c r="B8" s="13"/>
      <c r="C8" s="4">
        <f>C9-C7</f>
        <v>60</v>
      </c>
      <c r="D8" s="84"/>
      <c r="E8" s="100">
        <v>0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08">
        <f>C10%</f>
        <v>0</v>
      </c>
      <c r="D11" s="108"/>
      <c r="E11" s="3"/>
      <c r="G11">
        <v>401</v>
      </c>
    </row>
    <row r="12" spans="1:13" x14ac:dyDescent="0.25">
      <c r="A12" s="9" t="s">
        <v>16</v>
      </c>
      <c r="B12" s="11"/>
      <c r="C12" s="105">
        <f>C6*C11</f>
        <v>0</v>
      </c>
      <c r="D12" s="107"/>
      <c r="E12" s="73"/>
      <c r="G12">
        <f>G11*24000</f>
        <v>9624000</v>
      </c>
    </row>
    <row r="13" spans="1:13" x14ac:dyDescent="0.25">
      <c r="A13" s="9" t="s">
        <v>17</v>
      </c>
      <c r="B13" s="11"/>
      <c r="C13" s="105">
        <f>C6-C12</f>
        <v>3000</v>
      </c>
      <c r="D13" s="107"/>
    </row>
    <row r="14" spans="1:13" x14ac:dyDescent="0.25">
      <c r="A14" s="9" t="s">
        <v>10</v>
      </c>
      <c r="B14" s="11"/>
      <c r="C14" s="105">
        <f>C5</f>
        <v>21000</v>
      </c>
      <c r="D14" s="107"/>
      <c r="F14" s="71"/>
      <c r="G14" s="71"/>
      <c r="H14" s="4"/>
    </row>
    <row r="15" spans="1:13" x14ac:dyDescent="0.25">
      <c r="B15" s="11"/>
      <c r="C15" s="105"/>
      <c r="D15" s="107"/>
      <c r="H15" s="4"/>
    </row>
    <row r="16" spans="1:13" x14ac:dyDescent="0.25">
      <c r="A16" s="15" t="s">
        <v>18</v>
      </c>
      <c r="B16" s="16"/>
      <c r="C16" s="106">
        <f>C14+C13</f>
        <v>24000</v>
      </c>
      <c r="D16" s="106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09">
        <v>401</v>
      </c>
      <c r="D18" s="109"/>
      <c r="E18" s="94"/>
      <c r="H18" s="96"/>
    </row>
    <row r="19" spans="1:8" x14ac:dyDescent="0.25">
      <c r="A19" s="9"/>
      <c r="B19" s="4"/>
      <c r="C19" s="110">
        <f>C18*C16</f>
        <v>9624000</v>
      </c>
      <c r="D19" t="s">
        <v>41</v>
      </c>
      <c r="E19" s="95"/>
      <c r="H19" s="4"/>
    </row>
    <row r="20" spans="1:8" x14ac:dyDescent="0.25">
      <c r="A20" s="9"/>
      <c r="B20" s="31"/>
      <c r="C20" s="31">
        <f>C19*0.98</f>
        <v>9431520</v>
      </c>
      <c r="D20" t="s">
        <v>19</v>
      </c>
      <c r="E20" s="75"/>
      <c r="F20" s="6"/>
      <c r="H20" s="71"/>
    </row>
    <row r="21" spans="1:8" x14ac:dyDescent="0.25">
      <c r="A21" s="9"/>
      <c r="C21" s="31">
        <f>C19*80%</f>
        <v>7699200</v>
      </c>
      <c r="D21" t="s">
        <v>20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21</v>
      </c>
      <c r="B23" s="18"/>
      <c r="C23" s="111">
        <f>C4*D23</f>
        <v>1323300</v>
      </c>
      <c r="D23" s="111">
        <f>C18*1.1</f>
        <v>441.1</v>
      </c>
      <c r="E23" s="75"/>
    </row>
    <row r="24" spans="1:8" x14ac:dyDescent="0.25">
      <c r="A24" s="9" t="s">
        <v>22</v>
      </c>
      <c r="E24" s="3"/>
    </row>
    <row r="25" spans="1:8" x14ac:dyDescent="0.25">
      <c r="A25" s="19" t="s">
        <v>23</v>
      </c>
      <c r="B25" s="10"/>
      <c r="C25" s="31">
        <f>C19*0.025/12</f>
        <v>20050</v>
      </c>
      <c r="D25" s="31"/>
      <c r="E25" s="75"/>
    </row>
    <row r="26" spans="1:8" x14ac:dyDescent="0.25">
      <c r="C26" s="31"/>
      <c r="D26" s="31"/>
      <c r="F26" s="73" t="s">
        <v>73</v>
      </c>
    </row>
    <row r="27" spans="1:8" x14ac:dyDescent="0.25">
      <c r="A27" s="5" t="s">
        <v>74</v>
      </c>
      <c r="B27" s="5"/>
      <c r="C27" s="112"/>
      <c r="D27" s="112"/>
    </row>
    <row r="28" spans="1:8" x14ac:dyDescent="0.25">
      <c r="D28" s="71"/>
    </row>
    <row r="29" spans="1:8" x14ac:dyDescent="0.25">
      <c r="G29" s="3"/>
      <c r="H29" s="3"/>
    </row>
    <row r="30" spans="1:8" ht="18.75" x14ac:dyDescent="0.3">
      <c r="A30" s="73" t="s">
        <v>79</v>
      </c>
      <c r="B30" s="73"/>
      <c r="E30" s="115" t="s">
        <v>75</v>
      </c>
      <c r="F30" s="115"/>
      <c r="G30" s="3"/>
      <c r="H30" s="3"/>
    </row>
    <row r="31" spans="1:8" ht="18.75" x14ac:dyDescent="0.3">
      <c r="A31" s="73" t="s">
        <v>80</v>
      </c>
      <c r="B31" s="101">
        <v>8196381</v>
      </c>
      <c r="E31" s="115" t="s">
        <v>76</v>
      </c>
      <c r="F31" s="115"/>
      <c r="G31" s="3"/>
      <c r="H31" s="3"/>
    </row>
    <row r="32" spans="1:8" ht="18.75" x14ac:dyDescent="0.3">
      <c r="E32" s="98" t="s">
        <v>41</v>
      </c>
      <c r="F32" s="98">
        <f>G12</f>
        <v>9624000</v>
      </c>
      <c r="G32" s="3"/>
      <c r="H32" s="3"/>
    </row>
    <row r="33" spans="1:8" ht="18.75" x14ac:dyDescent="0.3">
      <c r="E33" s="98" t="s">
        <v>19</v>
      </c>
      <c r="F33" s="98">
        <f>F32*98%</f>
        <v>9431520</v>
      </c>
      <c r="G33" s="3"/>
      <c r="H33" s="75">
        <f>F32*80</f>
        <v>769920000</v>
      </c>
    </row>
    <row r="34" spans="1:8" ht="18.75" x14ac:dyDescent="0.3">
      <c r="E34" s="98" t="s">
        <v>20</v>
      </c>
      <c r="F34" s="98">
        <f>F32*80%</f>
        <v>7699200</v>
      </c>
      <c r="G34" s="3"/>
      <c r="H34" s="3"/>
    </row>
    <row r="35" spans="1:8" x14ac:dyDescent="0.25"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F6" sqref="F6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42578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P1" s="1" t="s">
        <v>81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402</v>
      </c>
      <c r="C2">
        <f>B2*1.1</f>
        <v>442.20000000000005</v>
      </c>
      <c r="D2" s="87">
        <f>C2*1.2</f>
        <v>530.64</v>
      </c>
      <c r="E2" s="87">
        <v>9700000</v>
      </c>
      <c r="F2" s="117">
        <f>E2/B2</f>
        <v>24129.353233830847</v>
      </c>
      <c r="G2" s="77">
        <f>E2/C2</f>
        <v>21935.775667118949</v>
      </c>
      <c r="H2">
        <f>E2/D2</f>
        <v>18279.81305593246</v>
      </c>
      <c r="I2">
        <v>32</v>
      </c>
      <c r="J2">
        <v>3208</v>
      </c>
      <c r="O2" s="86">
        <v>611</v>
      </c>
      <c r="P2" s="87">
        <f>62.46*10.764</f>
        <v>672.31943999999999</v>
      </c>
      <c r="Q2" s="87">
        <v>14432381</v>
      </c>
      <c r="R2" s="117">
        <f t="shared" ref="R2:R3" si="0">Q2/O2</f>
        <v>23620.918166939442</v>
      </c>
      <c r="S2" s="87">
        <f>Q2/P2</f>
        <v>21466.553161098542</v>
      </c>
      <c r="T2" s="87"/>
      <c r="U2" s="88"/>
      <c r="V2" s="3"/>
      <c r="W2" s="3"/>
      <c r="X2" s="3"/>
      <c r="Y2" s="3"/>
      <c r="AB2" s="33"/>
    </row>
    <row r="3" spans="1:32" x14ac:dyDescent="0.25">
      <c r="B3" s="92">
        <v>400</v>
      </c>
      <c r="C3">
        <f t="shared" ref="C3:C13" si="1">B3*1.1</f>
        <v>440.00000000000006</v>
      </c>
      <c r="D3" s="87">
        <f t="shared" ref="D3:D9" si="2">C3*1.2</f>
        <v>528</v>
      </c>
      <c r="E3" s="87">
        <v>9300000</v>
      </c>
      <c r="F3" s="117">
        <f t="shared" ref="F3:F6" si="3">E3/B3</f>
        <v>23250</v>
      </c>
      <c r="G3" s="77">
        <f t="shared" ref="G3:G7" si="4">E3/C3</f>
        <v>21136.363636363632</v>
      </c>
      <c r="H3">
        <f t="shared" ref="H3:H7" si="5">E3/D3</f>
        <v>17613.636363636364</v>
      </c>
      <c r="I3">
        <v>23</v>
      </c>
      <c r="J3">
        <v>2302</v>
      </c>
      <c r="O3" s="86">
        <v>401</v>
      </c>
      <c r="P3" s="87">
        <f>40.99*10.764</f>
        <v>441.21636000000001</v>
      </c>
      <c r="Q3" s="118">
        <v>8556667</v>
      </c>
      <c r="R3" s="87">
        <f t="shared" si="0"/>
        <v>21338.321695760598</v>
      </c>
      <c r="S3" s="87">
        <f>Q3/P3</f>
        <v>19393.358396773863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447</v>
      </c>
      <c r="C4">
        <f t="shared" si="1"/>
        <v>491.70000000000005</v>
      </c>
      <c r="D4" s="87">
        <f t="shared" si="2"/>
        <v>590.04000000000008</v>
      </c>
      <c r="E4" s="87">
        <v>9600000</v>
      </c>
      <c r="F4" s="87">
        <f t="shared" si="3"/>
        <v>21476.510067114094</v>
      </c>
      <c r="G4" s="77">
        <f t="shared" si="4"/>
        <v>19524.10006101281</v>
      </c>
      <c r="H4">
        <f t="shared" si="5"/>
        <v>16270.083384177342</v>
      </c>
      <c r="I4">
        <v>14</v>
      </c>
      <c r="J4">
        <v>1408</v>
      </c>
      <c r="O4" s="86">
        <v>602</v>
      </c>
      <c r="P4" s="87">
        <f>61.54*10.764</f>
        <v>662.41656</v>
      </c>
      <c r="Q4" s="118">
        <v>13381048</v>
      </c>
      <c r="R4" s="117">
        <f>Q4/O4</f>
        <v>22227.654485049832</v>
      </c>
      <c r="S4" s="87">
        <f>Q4/P4</f>
        <v>20200.352479110727</v>
      </c>
      <c r="T4" s="87"/>
      <c r="U4" s="88"/>
      <c r="V4" s="3"/>
      <c r="W4" s="3"/>
      <c r="X4" s="3"/>
      <c r="Y4" s="3"/>
    </row>
    <row r="5" spans="1:32" x14ac:dyDescent="0.25">
      <c r="B5" s="71">
        <v>447</v>
      </c>
      <c r="C5">
        <f t="shared" si="1"/>
        <v>491.70000000000005</v>
      </c>
      <c r="D5" s="87">
        <f t="shared" si="2"/>
        <v>590.04000000000008</v>
      </c>
      <c r="E5" s="87">
        <v>10600000</v>
      </c>
      <c r="F5" s="87">
        <f t="shared" si="3"/>
        <v>23713.646532438477</v>
      </c>
      <c r="G5" s="77">
        <f t="shared" si="4"/>
        <v>21557.86048403498</v>
      </c>
      <c r="H5">
        <f t="shared" si="5"/>
        <v>17964.883736695814</v>
      </c>
      <c r="O5" s="86"/>
      <c r="P5" s="87"/>
      <c r="Q5" s="87"/>
      <c r="R5" s="87" t="e">
        <f>Q5/O5</f>
        <v>#DIV/0!</v>
      </c>
      <c r="S5" s="87" t="e">
        <f>Q5/P5</f>
        <v>#DIV/0!</v>
      </c>
      <c r="T5" s="87"/>
      <c r="U5" s="88"/>
      <c r="V5" s="3"/>
      <c r="W5" s="3"/>
      <c r="X5" s="3"/>
      <c r="Y5" s="3"/>
    </row>
    <row r="6" spans="1:32" x14ac:dyDescent="0.25">
      <c r="B6">
        <v>447</v>
      </c>
      <c r="C6">
        <f t="shared" si="1"/>
        <v>491.70000000000005</v>
      </c>
      <c r="D6" s="87">
        <f t="shared" si="2"/>
        <v>590.04000000000008</v>
      </c>
      <c r="E6" s="87">
        <v>10900000</v>
      </c>
      <c r="F6" s="117">
        <f t="shared" si="3"/>
        <v>24384.787472035794</v>
      </c>
      <c r="G6" s="77">
        <f t="shared" si="4"/>
        <v>22167.988610941629</v>
      </c>
      <c r="H6">
        <f t="shared" si="5"/>
        <v>18473.323842451358</v>
      </c>
      <c r="O6" s="87"/>
      <c r="P6" s="87"/>
      <c r="Q6" s="87"/>
      <c r="R6" s="87" t="e">
        <f>Q6/O6</f>
        <v>#DIV/0!</v>
      </c>
      <c r="S6" s="87" t="e">
        <f>Q6/P6</f>
        <v>#DIV/0!</v>
      </c>
      <c r="T6" s="87"/>
      <c r="U6" s="88"/>
      <c r="V6" s="3"/>
      <c r="W6" s="3"/>
      <c r="X6" s="3"/>
      <c r="Y6" s="3"/>
    </row>
    <row r="7" spans="1:32" x14ac:dyDescent="0.25">
      <c r="B7">
        <v>401</v>
      </c>
      <c r="C7">
        <f t="shared" si="1"/>
        <v>441.1</v>
      </c>
      <c r="D7" s="87">
        <f t="shared" si="2"/>
        <v>529.32000000000005</v>
      </c>
      <c r="E7" s="87">
        <v>9660000</v>
      </c>
      <c r="F7" s="87">
        <f t="shared" ref="F7:F14" si="6">ROUND((E7/B7),0)</f>
        <v>24090</v>
      </c>
      <c r="G7" s="77">
        <f t="shared" si="4"/>
        <v>21899.795964633868</v>
      </c>
      <c r="H7">
        <f t="shared" si="5"/>
        <v>18249.829970528222</v>
      </c>
      <c r="O7" s="87"/>
      <c r="P7" s="87"/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B8">
        <v>402</v>
      </c>
      <c r="C8">
        <f t="shared" si="1"/>
        <v>442.20000000000005</v>
      </c>
      <c r="D8" s="87">
        <f t="shared" si="2"/>
        <v>530.64</v>
      </c>
      <c r="E8" s="87">
        <v>9700000</v>
      </c>
      <c r="F8" s="87">
        <f t="shared" si="6"/>
        <v>24129</v>
      </c>
      <c r="G8" s="77">
        <f t="shared" ref="G8:G9" si="7">F8/C8</f>
        <v>54.565807327001352</v>
      </c>
      <c r="H8">
        <f t="shared" ref="H8:H13" si="8">F8/D8</f>
        <v>45.471506105834465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1"/>
        <v>0</v>
      </c>
      <c r="D9" s="87">
        <f t="shared" si="2"/>
        <v>0</v>
      </c>
      <c r="E9" s="87"/>
      <c r="F9" s="87" t="e">
        <f t="shared" si="6"/>
        <v>#DIV/0!</v>
      </c>
      <c r="G9" s="77" t="e">
        <f t="shared" si="7"/>
        <v>#DIV/0!</v>
      </c>
      <c r="H9" t="e">
        <f t="shared" si="8"/>
        <v>#DIV/0!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1"/>
        <v>0</v>
      </c>
      <c r="D10" s="87">
        <v>0</v>
      </c>
      <c r="E10" s="87"/>
      <c r="F10" s="87" t="e">
        <f t="shared" si="6"/>
        <v>#DIV/0!</v>
      </c>
      <c r="G10" t="e">
        <f t="shared" ref="G10:G14" si="9">ROUND((E10/C10),0)</f>
        <v>#DIV/0!</v>
      </c>
      <c r="H10" t="e">
        <f t="shared" si="8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1"/>
        <v>0</v>
      </c>
      <c r="D11">
        <f t="shared" ref="D11:D14" si="10">C11*1.2</f>
        <v>0</v>
      </c>
      <c r="E11" s="87"/>
      <c r="F11" t="e">
        <f t="shared" si="6"/>
        <v>#DIV/0!</v>
      </c>
      <c r="G11" t="e">
        <f t="shared" si="9"/>
        <v>#DIV/0!</v>
      </c>
      <c r="H11" t="e">
        <f t="shared" si="8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1"/>
        <v>0</v>
      </c>
      <c r="D12">
        <f t="shared" si="10"/>
        <v>0</v>
      </c>
      <c r="E12" s="87"/>
      <c r="F12" t="e">
        <f t="shared" si="6"/>
        <v>#DIV/0!</v>
      </c>
      <c r="G12" t="e">
        <f t="shared" si="9"/>
        <v>#DIV/0!</v>
      </c>
      <c r="H12" t="e">
        <f t="shared" si="8"/>
        <v>#DIV/0!</v>
      </c>
      <c r="I12">
        <f t="shared" ref="I12:I14" si="11">U12</f>
        <v>0</v>
      </c>
      <c r="J12">
        <f t="shared" ref="J12:J14" si="12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"/>
        <v>0</v>
      </c>
      <c r="D13">
        <f t="shared" si="10"/>
        <v>0</v>
      </c>
      <c r="E13" s="87"/>
      <c r="F13" t="e">
        <f t="shared" si="6"/>
        <v>#DIV/0!</v>
      </c>
      <c r="G13" t="e">
        <f t="shared" si="9"/>
        <v>#DIV/0!</v>
      </c>
      <c r="H13" t="e">
        <f t="shared" si="8"/>
        <v>#DIV/0!</v>
      </c>
      <c r="I13">
        <f t="shared" si="11"/>
        <v>0</v>
      </c>
      <c r="J13">
        <f t="shared" si="12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ref="C14" si="13">B14*1.1</f>
        <v>0</v>
      </c>
      <c r="D14">
        <f t="shared" si="10"/>
        <v>0</v>
      </c>
      <c r="E14" s="87"/>
      <c r="F14" t="e">
        <f t="shared" si="6"/>
        <v>#DIV/0!</v>
      </c>
      <c r="G14" t="e">
        <f t="shared" si="9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87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87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87"/>
      <c r="T16" s="87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87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87"/>
      <c r="T17" s="87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87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2" zoomScale="130" zoomScaleNormal="130" workbookViewId="0"/>
  </sheetViews>
  <sheetFormatPr defaultRowHeight="15" x14ac:dyDescent="0.25"/>
  <sheetData>
    <row r="117" spans="6:13" x14ac:dyDescent="0.25">
      <c r="F117" s="116" t="s">
        <v>55</v>
      </c>
      <c r="G117" s="116"/>
      <c r="H117" s="116"/>
      <c r="I117" s="116"/>
      <c r="J117" s="116"/>
      <c r="K117" s="116"/>
      <c r="L117" s="116"/>
      <c r="M117" s="11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J55:P221"/>
  <sheetViews>
    <sheetView workbookViewId="0"/>
  </sheetViews>
  <sheetFormatPr defaultRowHeight="15" x14ac:dyDescent="0.25"/>
  <sheetData>
    <row r="55" spans="13:14" x14ac:dyDescent="0.25">
      <c r="M55" t="s">
        <v>77</v>
      </c>
      <c r="N55">
        <v>2</v>
      </c>
    </row>
    <row r="96" spans="15:16" x14ac:dyDescent="0.25">
      <c r="O96" t="s">
        <v>77</v>
      </c>
      <c r="P96">
        <v>12</v>
      </c>
    </row>
    <row r="137" spans="10:11" x14ac:dyDescent="0.25">
      <c r="J137" t="s">
        <v>77</v>
      </c>
      <c r="K137">
        <v>57</v>
      </c>
    </row>
    <row r="178" spans="13:14" x14ac:dyDescent="0.25">
      <c r="M178" t="s">
        <v>77</v>
      </c>
      <c r="N178">
        <v>59</v>
      </c>
    </row>
    <row r="221" spans="12:13" x14ac:dyDescent="0.25">
      <c r="L221" t="s">
        <v>77</v>
      </c>
      <c r="M221">
        <v>62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17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2025-02-18T06:05:52Z</dcterms:modified>
</cp:coreProperties>
</file>