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18" i="22" l="1"/>
  <c r="O7" i="22"/>
  <c r="P15" i="21"/>
  <c r="O7" i="21"/>
  <c r="Q13" i="19"/>
  <c r="P6" i="19"/>
  <c r="P9" i="20"/>
  <c r="T9" i="18"/>
  <c r="Q21" i="17"/>
  <c r="Q7" i="16"/>
  <c r="V40" i="4"/>
  <c r="V36" i="4"/>
  <c r="F33" i="4"/>
  <c r="F32" i="4"/>
  <c r="F30" i="4"/>
  <c r="P17" i="4" l="1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Q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9" i="4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<sst xmlns="http://schemas.openxmlformats.org/spreadsheetml/2006/main" count="45" uniqueCount="40">
  <si>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</si>
  <si>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</si>
  <si>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</si>
  <si>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</si>
  <si>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</si>
  <si>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</si>
  <si>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</si>
  <si>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</si>
  <si>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</si>
  <si>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</si>
  <si>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</si>
  <si>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</si>
  <si>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</si>
  <si>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</si>
  <si>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</si>
  <si>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</si>
  <si>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</si>
  <si>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</si>
  <si>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</si>
  <si>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</si>
  <si>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</si>
  <si>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</si>
  <si>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</si>
  <si>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</si>
  <si>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</si>
  <si>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</si>
  <si>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</si>
  <si>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</si>
  <si>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</si>
  <si>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</si>
  <si>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</si>
  <si>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</si>
  <si>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</si>
  <si>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</si>
  <si>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</si>
  <si>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</si>
  <si>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CA</t>
  </si>
  <si>
    <t xml:space="preserve">Cosmos Bank ( Colaba Branch ) - Yasmeen Nelson Daniel
</t>
  </si>
  <si>
    <t>As per Rera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</si>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</sst>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14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19</xdr:col>
      <xdr:colOff>429961</xdr:colOff>
      <xdr:row>31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9573961" cy="5801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343458</xdr:colOff>
      <xdr:row>27</xdr:row>
      <xdr:rowOff>162639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4001058" cy="5115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19</xdr:col>
      <xdr:colOff>153698</xdr:colOff>
      <xdr:row>37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9297698" cy="5715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115677</xdr:colOff>
      <xdr:row>31</xdr:row>
      <xdr:rowOff>29377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69277" cy="5744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14</xdr:col>
      <xdr:colOff>191377</xdr:colOff>
      <xdr:row>27</xdr:row>
      <xdr:rowOff>671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287377" cy="4810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10</xdr:row>
      <xdr:rowOff>133349</xdr:rowOff>
    </xdr:from>
    <xdr:to>
      <xdr:col>14</xdr:col>
      <xdr:colOff>393396</xdr:colOff>
      <xdr:row>43</xdr:row>
      <xdr:rowOff>180974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2038349"/>
          <a:ext cx="8156271" cy="6334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210430</xdr:colOff>
      <xdr:row>25</xdr:row>
      <xdr:rowOff>134007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6306430" cy="47060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10</xdr:col>
      <xdr:colOff>333932</xdr:colOff>
      <xdr:row>27</xdr:row>
      <xdr:rowOff>57876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3991532" cy="5201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13</xdr:col>
      <xdr:colOff>191377</xdr:colOff>
      <xdr:row>27</xdr:row>
      <xdr:rowOff>10191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6287377" cy="47726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0</xdr:rowOff>
    </xdr:from>
    <xdr:to>
      <xdr:col>12</xdr:col>
      <xdr:colOff>331742</xdr:colOff>
      <xdr:row>27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500"/>
          <a:ext cx="7037343" cy="495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C4" zoomScaleNormal="100" workbookViewId="0">
      <selection activeCell="J16" sqref="J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8" si="0">N3</f>
        <v>0</v>
      </c>
      <c r="B3" s="4">
        <f t="shared" ref="B3:B8" si="1">Q3</f>
        <v>683.33333333333337</v>
      </c>
      <c r="C3" s="4">
        <f t="shared" ref="C3:C8" si="2">B3*1.2</f>
        <v>820</v>
      </c>
      <c r="D3" s="4">
        <f t="shared" ref="D3:D8" si="3">C3*1.2</f>
        <v>984</v>
      </c>
      <c r="E3" s="5">
        <f t="shared" ref="E3:E8" si="4">R3</f>
        <v>15000000</v>
      </c>
      <c r="F3" s="4">
        <f t="shared" ref="F3:F8" si="5">ROUND((E3/B3),0)</f>
        <v>21951</v>
      </c>
      <c r="G3" s="4">
        <f t="shared" ref="G3:G8" si="6">ROUND((E3/C3),0)</f>
        <v>18293</v>
      </c>
      <c r="H3" s="9">
        <f t="shared" ref="H3:H8" si="7">ROUND((E3/D3),0)</f>
        <v>15244</v>
      </c>
      <c r="I3" s="4" t="e">
        <f>#REF!</f>
        <v>#REF!</v>
      </c>
      <c r="J3" s="4">
        <f t="shared" ref="J3:J8" si="8">S3</f>
        <v>0</v>
      </c>
      <c r="O3">
        <v>0</v>
      </c>
      <c r="P3">
        <v>820</v>
      </c>
      <c r="Q3">
        <f t="shared" ref="Q3:Q8" si="9">P3/1.2</f>
        <v>683.33333333333337</v>
      </c>
      <c r="R3" s="2">
        <v>15000000</v>
      </c>
    </row>
    <row r="4" spans="1:20" x14ac:dyDescent="0.25">
      <c r="A4" s="4">
        <f t="shared" ref="A4:A6" si="10">N4</f>
        <v>0</v>
      </c>
      <c r="B4" s="4">
        <f t="shared" ref="B4:B6" si="11">Q4</f>
        <v>541</v>
      </c>
      <c r="C4" s="4">
        <f t="shared" ref="C4:C6" si="12">B4*1.2</f>
        <v>649.19999999999993</v>
      </c>
      <c r="D4" s="4">
        <f t="shared" ref="D4:D6" si="13">C4*1.2</f>
        <v>779.03999999999985</v>
      </c>
      <c r="E4" s="5">
        <f t="shared" ref="E4:E6" si="14">R4</f>
        <v>7120000</v>
      </c>
      <c r="F4" s="4">
        <f t="shared" ref="F4:F6" si="15">ROUND((E4/B4),0)</f>
        <v>13161</v>
      </c>
      <c r="G4" s="4">
        <f t="shared" ref="G4:G6" si="16">ROUND((E4/C4),0)</f>
        <v>10967</v>
      </c>
      <c r="H4" s="9">
        <f t="shared" ref="H4:H6" si="17">ROUND((E4/D4),0)</f>
        <v>9139</v>
      </c>
      <c r="I4" s="4" t="e">
        <f>#REF!</f>
        <v>#REF!</v>
      </c>
      <c r="J4" s="4">
        <f t="shared" ref="J4:J6" si="18">S4</f>
        <v>0</v>
      </c>
      <c r="O4">
        <v>0</v>
      </c>
      <c r="P4">
        <f t="shared" ref="P4:P6" si="19">O4/1.2</f>
        <v>0</v>
      </c>
      <c r="Q4">
        <v>541</v>
      </c>
      <c r="R4" s="2">
        <v>7120000</v>
      </c>
    </row>
    <row r="5" spans="1:20" x14ac:dyDescent="0.25">
      <c r="A5" s="4">
        <f t="shared" si="10"/>
        <v>0</v>
      </c>
      <c r="B5" s="4">
        <f t="shared" si="11"/>
        <v>1007</v>
      </c>
      <c r="C5" s="4">
        <f t="shared" si="12"/>
        <v>1208.3999999999999</v>
      </c>
      <c r="D5" s="4">
        <f t="shared" si="13"/>
        <v>1450.0799999999997</v>
      </c>
      <c r="E5" s="5">
        <f t="shared" si="14"/>
        <v>16336000</v>
      </c>
      <c r="F5" s="4">
        <f t="shared" si="15"/>
        <v>16222</v>
      </c>
      <c r="G5" s="4">
        <f t="shared" si="16"/>
        <v>13519</v>
      </c>
      <c r="H5" s="9">
        <f t="shared" si="17"/>
        <v>11266</v>
      </c>
      <c r="I5" s="4" t="e">
        <f>#REF!</f>
        <v>#REF!</v>
      </c>
      <c r="J5" s="4">
        <f t="shared" si="18"/>
        <v>0</v>
      </c>
      <c r="O5">
        <v>0</v>
      </c>
      <c r="P5">
        <f t="shared" si="19"/>
        <v>0</v>
      </c>
      <c r="Q5">
        <v>1007</v>
      </c>
      <c r="R5" s="2">
        <v>16336000</v>
      </c>
    </row>
    <row r="6" spans="1:20" x14ac:dyDescent="0.25">
      <c r="A6" s="4">
        <f t="shared" si="10"/>
        <v>0</v>
      </c>
      <c r="B6" s="4">
        <f t="shared" si="11"/>
        <v>769</v>
      </c>
      <c r="C6" s="4">
        <f t="shared" si="12"/>
        <v>922.8</v>
      </c>
      <c r="D6" s="4">
        <f t="shared" si="13"/>
        <v>1107.3599999999999</v>
      </c>
      <c r="E6" s="5">
        <f t="shared" si="14"/>
        <v>9800000</v>
      </c>
      <c r="F6" s="4">
        <f t="shared" si="15"/>
        <v>12744</v>
      </c>
      <c r="G6" s="4">
        <f t="shared" si="16"/>
        <v>10620</v>
      </c>
      <c r="H6" s="9">
        <f t="shared" si="17"/>
        <v>8850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v>769</v>
      </c>
      <c r="R6" s="2">
        <v>9800000</v>
      </c>
    </row>
    <row r="7" spans="1:20" x14ac:dyDescent="0.25">
      <c r="A7" s="4">
        <f t="shared" si="0"/>
        <v>0</v>
      </c>
      <c r="B7" s="4">
        <f t="shared" si="1"/>
        <v>833</v>
      </c>
      <c r="C7" s="4">
        <f t="shared" si="2"/>
        <v>999.59999999999991</v>
      </c>
      <c r="D7" s="4">
        <f t="shared" si="3"/>
        <v>1199.5199999999998</v>
      </c>
      <c r="E7" s="5">
        <f t="shared" si="4"/>
        <v>10000000</v>
      </c>
      <c r="F7" s="4">
        <f t="shared" si="5"/>
        <v>12005</v>
      </c>
      <c r="G7" s="4">
        <f t="shared" si="6"/>
        <v>10004</v>
      </c>
      <c r="H7" s="9">
        <f t="shared" si="7"/>
        <v>8337</v>
      </c>
      <c r="I7" s="4" t="e">
        <f>#REF!</f>
        <v>#REF!</v>
      </c>
      <c r="J7" s="4">
        <f t="shared" si="8"/>
        <v>0</v>
      </c>
      <c r="O7">
        <v>0</v>
      </c>
      <c r="P7">
        <f t="shared" ref="P3:P8" si="20">O7/1.2</f>
        <v>0</v>
      </c>
      <c r="Q7">
        <v>833</v>
      </c>
      <c r="R7" s="2">
        <v>10000000</v>
      </c>
    </row>
    <row r="8" spans="1:20" s="52" customFormat="1" x14ac:dyDescent="0.25">
      <c r="A8" s="50">
        <f t="shared" si="0"/>
        <v>0</v>
      </c>
      <c r="B8" s="50">
        <f t="shared" si="1"/>
        <v>698</v>
      </c>
      <c r="C8" s="50">
        <f t="shared" si="2"/>
        <v>837.6</v>
      </c>
      <c r="D8" s="50">
        <f t="shared" si="3"/>
        <v>1005.12</v>
      </c>
      <c r="E8" s="51">
        <f t="shared" si="4"/>
        <v>12608000</v>
      </c>
      <c r="F8" s="50">
        <f t="shared" si="5"/>
        <v>18063</v>
      </c>
      <c r="G8" s="50">
        <f t="shared" si="6"/>
        <v>15053</v>
      </c>
      <c r="H8" s="50">
        <f t="shared" si="7"/>
        <v>12544</v>
      </c>
      <c r="I8" s="50" t="e">
        <f>#REF!</f>
        <v>#REF!</v>
      </c>
      <c r="J8" s="50">
        <f t="shared" si="8"/>
        <v>0</v>
      </c>
      <c r="O8" s="52">
        <v>0</v>
      </c>
      <c r="P8" s="52">
        <f t="shared" si="20"/>
        <v>0</v>
      </c>
      <c r="Q8" s="52">
        <v>698</v>
      </c>
      <c r="R8" s="53">
        <v>12608000</v>
      </c>
    </row>
    <row r="9" spans="1:20" x14ac:dyDescent="0.25">
      <c r="A9" s="4">
        <f t="shared" ref="A9:A11" si="21">N9</f>
        <v>0</v>
      </c>
      <c r="B9" s="4">
        <f t="shared" ref="B9:B11" si="22">Q9</f>
        <v>714</v>
      </c>
      <c r="C9" s="4">
        <f t="shared" ref="C9:C11" si="23">B9*1.2</f>
        <v>856.8</v>
      </c>
      <c r="D9" s="4">
        <f t="shared" ref="D9:D11" si="24">C9*1.2</f>
        <v>1028.1599999999999</v>
      </c>
      <c r="E9" s="5">
        <f t="shared" ref="E9:E11" si="25">R9</f>
        <v>15806600</v>
      </c>
      <c r="F9" s="4">
        <f t="shared" ref="F9:F11" si="26">ROUND((E9/B9),0)</f>
        <v>22138</v>
      </c>
      <c r="G9" s="4">
        <f t="shared" ref="G9:G11" si="27">ROUND((E9/C9),0)</f>
        <v>18448</v>
      </c>
      <c r="H9" s="9">
        <f t="shared" ref="H9:H11" si="28">ROUND((E9/D9),0)</f>
        <v>15374</v>
      </c>
      <c r="I9" s="4" t="e">
        <f>#REF!</f>
        <v>#REF!</v>
      </c>
      <c r="J9" s="4">
        <f t="shared" ref="J9:J11" si="29">S9</f>
        <v>0</v>
      </c>
      <c r="O9">
        <v>0</v>
      </c>
      <c r="P9">
        <f t="shared" ref="P9:Q11" si="30">O9/1.2</f>
        <v>0</v>
      </c>
      <c r="Q9">
        <v>714</v>
      </c>
      <c r="R9" s="2">
        <v>15806600</v>
      </c>
    </row>
    <row r="10" spans="1:20" s="55" customFormat="1" x14ac:dyDescent="0.25">
      <c r="A10" s="9">
        <f t="shared" si="21"/>
        <v>0</v>
      </c>
      <c r="B10" s="9">
        <f t="shared" si="22"/>
        <v>519</v>
      </c>
      <c r="C10" s="9">
        <f t="shared" si="23"/>
        <v>622.79999999999995</v>
      </c>
      <c r="D10" s="9">
        <f t="shared" si="24"/>
        <v>747.3599999999999</v>
      </c>
      <c r="E10" s="54">
        <f t="shared" si="25"/>
        <v>10914843</v>
      </c>
      <c r="F10" s="9">
        <f t="shared" si="26"/>
        <v>21031</v>
      </c>
      <c r="G10" s="9">
        <f t="shared" si="27"/>
        <v>17525</v>
      </c>
      <c r="H10" s="9">
        <f t="shared" si="28"/>
        <v>14605</v>
      </c>
      <c r="I10" s="9" t="e">
        <f>#REF!</f>
        <v>#REF!</v>
      </c>
      <c r="J10" s="9">
        <f t="shared" si="29"/>
        <v>0</v>
      </c>
      <c r="O10" s="55">
        <v>0</v>
      </c>
      <c r="P10" s="55">
        <f t="shared" si="30"/>
        <v>0</v>
      </c>
      <c r="Q10" s="55">
        <v>519</v>
      </c>
      <c r="R10" s="56">
        <v>10914843</v>
      </c>
    </row>
    <row r="11" spans="1:20" s="52" customFormat="1" x14ac:dyDescent="0.25">
      <c r="A11" s="50">
        <f t="shared" si="21"/>
        <v>0</v>
      </c>
      <c r="B11" s="50">
        <f t="shared" si="22"/>
        <v>692</v>
      </c>
      <c r="C11" s="50">
        <f t="shared" si="23"/>
        <v>830.4</v>
      </c>
      <c r="D11" s="50">
        <f t="shared" si="24"/>
        <v>996.4799999999999</v>
      </c>
      <c r="E11" s="51">
        <f t="shared" si="25"/>
        <v>13008631</v>
      </c>
      <c r="F11" s="50">
        <f t="shared" si="26"/>
        <v>18799</v>
      </c>
      <c r="G11" s="50">
        <f t="shared" si="27"/>
        <v>15665</v>
      </c>
      <c r="H11" s="50">
        <f t="shared" si="28"/>
        <v>13055</v>
      </c>
      <c r="I11" s="50" t="e">
        <f>#REF!</f>
        <v>#REF!</v>
      </c>
      <c r="J11" s="50">
        <f t="shared" si="29"/>
        <v>0</v>
      </c>
      <c r="O11" s="52">
        <v>0</v>
      </c>
      <c r="P11" s="52">
        <f t="shared" si="30"/>
        <v>0</v>
      </c>
      <c r="Q11" s="52">
        <v>692</v>
      </c>
      <c r="R11" s="53">
        <v>13008631</v>
      </c>
    </row>
    <row r="12" spans="1:20" ht="36.75" customHeight="1" x14ac:dyDescent="0.25">
      <c r="A12" s="47" t="s">
        <v>35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20" s="52" customFormat="1" ht="14.25" customHeight="1" x14ac:dyDescent="0.25">
      <c r="A13" s="50">
        <f t="shared" ref="A13:A25" si="31">N13</f>
        <v>0</v>
      </c>
      <c r="B13" s="50">
        <f t="shared" ref="B13:B25" si="32">Q13</f>
        <v>772</v>
      </c>
      <c r="C13" s="50">
        <f t="shared" ref="C13:C25" si="33">B13*1.2</f>
        <v>926.4</v>
      </c>
      <c r="D13" s="50">
        <f t="shared" ref="D13:D25" si="34">C13*1.2</f>
        <v>1111.6799999999998</v>
      </c>
      <c r="E13" s="51">
        <f t="shared" ref="E13:E25" si="35">R13</f>
        <v>16700000</v>
      </c>
      <c r="F13" s="50">
        <f t="shared" ref="F13:F25" si="36">ROUND((E13/B13),0)</f>
        <v>21632</v>
      </c>
      <c r="G13" s="50">
        <f t="shared" ref="G13:G25" si="37">ROUND((E13/C13),0)</f>
        <v>18027</v>
      </c>
      <c r="H13" s="50">
        <f t="shared" ref="H13:H25" si="38">ROUND((E13/D13),0)</f>
        <v>15022</v>
      </c>
      <c r="I13" s="50" t="e">
        <f>#REF!</f>
        <v>#REF!</v>
      </c>
      <c r="J13" s="50">
        <f t="shared" ref="J13:J25" si="39">S13</f>
        <v>0</v>
      </c>
      <c r="O13" s="52">
        <v>0</v>
      </c>
      <c r="P13" s="52">
        <f t="shared" ref="P13:Q25" si="40">O13/1.2</f>
        <v>0</v>
      </c>
      <c r="Q13" s="52">
        <v>772</v>
      </c>
      <c r="R13" s="53">
        <v>16700000</v>
      </c>
    </row>
    <row r="14" spans="1:20" s="52" customFormat="1" ht="14.25" customHeight="1" x14ac:dyDescent="0.25">
      <c r="A14" s="50">
        <f t="shared" ref="A14:A17" si="41">N14</f>
        <v>0</v>
      </c>
      <c r="B14" s="50">
        <f t="shared" ref="B14:B17" si="42">Q14</f>
        <v>572</v>
      </c>
      <c r="C14" s="50">
        <f t="shared" ref="C14:C17" si="43">B14*1.2</f>
        <v>686.4</v>
      </c>
      <c r="D14" s="50">
        <f t="shared" ref="D14:D17" si="44">C14*1.2</f>
        <v>823.68</v>
      </c>
      <c r="E14" s="51">
        <f t="shared" ref="E14:E17" si="45">R14</f>
        <v>13300000</v>
      </c>
      <c r="F14" s="50">
        <f t="shared" ref="F14:F17" si="46">ROUND((E14/B14),0)</f>
        <v>23252</v>
      </c>
      <c r="G14" s="50">
        <f t="shared" ref="G14:G17" si="47">ROUND((E14/C14),0)</f>
        <v>19376</v>
      </c>
      <c r="H14" s="50">
        <f t="shared" ref="H14:H17" si="48">ROUND((E14/D14),0)</f>
        <v>16147</v>
      </c>
      <c r="I14" s="50" t="e">
        <f>#REF!</f>
        <v>#REF!</v>
      </c>
      <c r="J14" s="50">
        <f t="shared" ref="J14:J17" si="49">S14</f>
        <v>0</v>
      </c>
      <c r="O14" s="52">
        <v>0</v>
      </c>
      <c r="P14" s="52">
        <f t="shared" ref="P14:P17" si="50">O14/1.2</f>
        <v>0</v>
      </c>
      <c r="Q14" s="52">
        <v>572</v>
      </c>
      <c r="R14" s="53">
        <v>13300000</v>
      </c>
    </row>
    <row r="15" spans="1:20" ht="14.25" customHeight="1" x14ac:dyDescent="0.25">
      <c r="A15" s="4">
        <f t="shared" si="41"/>
        <v>0</v>
      </c>
      <c r="B15" s="4">
        <f t="shared" si="42"/>
        <v>746</v>
      </c>
      <c r="C15" s="4">
        <f t="shared" si="43"/>
        <v>895.19999999999993</v>
      </c>
      <c r="D15" s="4">
        <f t="shared" si="44"/>
        <v>1074.2399999999998</v>
      </c>
      <c r="E15" s="5">
        <f t="shared" si="45"/>
        <v>15500000</v>
      </c>
      <c r="F15" s="9">
        <f t="shared" si="46"/>
        <v>20777</v>
      </c>
      <c r="G15" s="9">
        <f t="shared" si="47"/>
        <v>17315</v>
      </c>
      <c r="H15" s="9">
        <f t="shared" si="48"/>
        <v>14429</v>
      </c>
      <c r="I15" s="4" t="e">
        <f>#REF!</f>
        <v>#REF!</v>
      </c>
      <c r="J15" s="4">
        <f t="shared" si="49"/>
        <v>0</v>
      </c>
      <c r="O15">
        <v>0</v>
      </c>
      <c r="P15">
        <f t="shared" si="50"/>
        <v>0</v>
      </c>
      <c r="Q15">
        <v>746</v>
      </c>
      <c r="R15" s="2">
        <v>15500000</v>
      </c>
    </row>
    <row r="16" spans="1:20" ht="14.25" customHeight="1" x14ac:dyDescent="0.25">
      <c r="A16" s="4">
        <f t="shared" si="41"/>
        <v>0</v>
      </c>
      <c r="B16" s="4">
        <f t="shared" si="42"/>
        <v>0</v>
      </c>
      <c r="C16" s="4">
        <f t="shared" si="43"/>
        <v>0</v>
      </c>
      <c r="D16" s="4">
        <f t="shared" si="44"/>
        <v>0</v>
      </c>
      <c r="E16" s="5">
        <f t="shared" si="45"/>
        <v>0</v>
      </c>
      <c r="F16" s="9" t="e">
        <f t="shared" si="46"/>
        <v>#DIV/0!</v>
      </c>
      <c r="G16" s="9" t="e">
        <f t="shared" si="47"/>
        <v>#DIV/0!</v>
      </c>
      <c r="H16" s="9" t="e">
        <f t="shared" si="48"/>
        <v>#DIV/0!</v>
      </c>
      <c r="I16" s="4" t="e">
        <f>#REF!</f>
        <v>#REF!</v>
      </c>
      <c r="J16" s="4">
        <f t="shared" si="49"/>
        <v>0</v>
      </c>
      <c r="O16">
        <v>0</v>
      </c>
      <c r="P16">
        <f t="shared" si="50"/>
        <v>0</v>
      </c>
      <c r="Q16">
        <f t="shared" ref="Q14:Q17" si="51">P16/1.2</f>
        <v>0</v>
      </c>
      <c r="R16" s="2">
        <v>0</v>
      </c>
    </row>
    <row r="17" spans="1:25" ht="14.25" customHeight="1" x14ac:dyDescent="0.25">
      <c r="A17" s="4">
        <f t="shared" si="41"/>
        <v>0</v>
      </c>
      <c r="B17" s="4">
        <f t="shared" si="42"/>
        <v>0</v>
      </c>
      <c r="C17" s="4">
        <f t="shared" si="43"/>
        <v>0</v>
      </c>
      <c r="D17" s="4">
        <f t="shared" si="44"/>
        <v>0</v>
      </c>
      <c r="E17" s="5">
        <f t="shared" si="45"/>
        <v>0</v>
      </c>
      <c r="F17" s="9" t="e">
        <f t="shared" si="46"/>
        <v>#DIV/0!</v>
      </c>
      <c r="G17" s="9" t="e">
        <f t="shared" si="47"/>
        <v>#DIV/0!</v>
      </c>
      <c r="H17" s="9" t="e">
        <f t="shared" si="48"/>
        <v>#DIV/0!</v>
      </c>
      <c r="I17" s="4" t="e">
        <f>#REF!</f>
        <v>#REF!</v>
      </c>
      <c r="J17" s="4">
        <f t="shared" si="49"/>
        <v>0</v>
      </c>
      <c r="O17">
        <v>0</v>
      </c>
      <c r="P17">
        <f t="shared" si="50"/>
        <v>0</v>
      </c>
      <c r="Q17">
        <f t="shared" si="51"/>
        <v>0</v>
      </c>
      <c r="R17" s="2">
        <v>0</v>
      </c>
    </row>
    <row r="18" spans="1:25" ht="14.25" customHeight="1" x14ac:dyDescent="0.25">
      <c r="A18" s="4">
        <f t="shared" si="31"/>
        <v>0</v>
      </c>
      <c r="B18" s="4">
        <f t="shared" si="32"/>
        <v>0</v>
      </c>
      <c r="C18" s="4">
        <f t="shared" si="33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ht="14.25" customHeight="1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57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ht="14.25" customHeight="1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ht="14.25" customHeight="1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ht="14.25" customHeight="1" x14ac:dyDescent="0.25">
      <c r="A22" s="4">
        <f t="shared" si="31"/>
        <v>0</v>
      </c>
      <c r="B22" s="4">
        <f t="shared" si="32"/>
        <v>0</v>
      </c>
      <c r="C22" s="4">
        <f t="shared" si="33"/>
        <v>0</v>
      </c>
      <c r="D22" s="4">
        <f t="shared" si="34"/>
        <v>0</v>
      </c>
      <c r="E22" s="5">
        <f t="shared" si="35"/>
        <v>0</v>
      </c>
      <c r="F22" s="9" t="e">
        <f t="shared" si="36"/>
        <v>#DIV/0!</v>
      </c>
      <c r="G22" s="9" t="e">
        <f t="shared" si="37"/>
        <v>#DIV/0!</v>
      </c>
      <c r="H22" s="9" t="e">
        <f t="shared" si="38"/>
        <v>#DIV/0!</v>
      </c>
      <c r="I22" s="4" t="e">
        <f>#REF!</f>
        <v>#REF!</v>
      </c>
      <c r="J22" s="4">
        <f t="shared" si="39"/>
        <v>0</v>
      </c>
      <c r="O22">
        <v>0</v>
      </c>
      <c r="P22">
        <f t="shared" si="40"/>
        <v>0</v>
      </c>
      <c r="Q22">
        <f t="shared" si="40"/>
        <v>0</v>
      </c>
      <c r="R22" s="2">
        <v>0</v>
      </c>
    </row>
    <row r="23" spans="1:25" ht="14.25" customHeight="1" x14ac:dyDescent="0.25">
      <c r="A23" s="4">
        <f t="shared" si="31"/>
        <v>0</v>
      </c>
      <c r="B23" s="4">
        <f t="shared" si="32"/>
        <v>0</v>
      </c>
      <c r="C23" s="4">
        <f t="shared" si="33"/>
        <v>0</v>
      </c>
      <c r="D23" s="4">
        <f t="shared" si="34"/>
        <v>0</v>
      </c>
      <c r="E23" s="5">
        <f t="shared" si="35"/>
        <v>0</v>
      </c>
      <c r="F23" s="9" t="e">
        <f t="shared" si="36"/>
        <v>#DIV/0!</v>
      </c>
      <c r="G23" s="9" t="e">
        <f t="shared" si="37"/>
        <v>#DIV/0!</v>
      </c>
      <c r="H23" s="9" t="e">
        <f t="shared" si="38"/>
        <v>#DIV/0!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f t="shared" si="40"/>
        <v>0</v>
      </c>
      <c r="R23" s="2">
        <v>0</v>
      </c>
    </row>
    <row r="24" spans="1:25" ht="14.25" customHeight="1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4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9" t="s">
        <v>39</v>
      </c>
      <c r="E30" s="49">
        <v>54.52</v>
      </c>
      <c r="F30">
        <f>E30*10.764</f>
        <v>586.85328000000004</v>
      </c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E32">
        <v>59.97</v>
      </c>
      <c r="F32">
        <f>E32*10.764</f>
        <v>645.51707999999996</v>
      </c>
      <c r="S32" s="10"/>
      <c r="T32" s="10"/>
      <c r="U32" s="31" t="s">
        <v>21</v>
      </c>
      <c r="V32" s="32">
        <v>2025</v>
      </c>
      <c r="W32" s="33"/>
      <c r="X32" s="18"/>
      <c r="Y32" s="7"/>
    </row>
    <row r="33" spans="6:25" ht="16.5" x14ac:dyDescent="0.3">
      <c r="F33" s="7">
        <f>F32/F30</f>
        <v>1.0999633162142333</v>
      </c>
      <c r="S33" s="10"/>
      <c r="T33" s="10"/>
      <c r="U33" s="34" t="s">
        <v>22</v>
      </c>
      <c r="V33" s="35">
        <v>2027</v>
      </c>
      <c r="W33" s="33" t="s">
        <v>38</v>
      </c>
      <c r="X33" s="18"/>
      <c r="Y33" s="7"/>
    </row>
    <row r="34" spans="6:25" ht="16.5" x14ac:dyDescent="0.3">
      <c r="G34" s="6"/>
      <c r="H34" s="6"/>
      <c r="S34" s="10"/>
      <c r="T34" s="10"/>
      <c r="U34" s="36" t="s">
        <v>23</v>
      </c>
      <c r="V34" s="35">
        <f>V32-V33</f>
        <v>-2</v>
      </c>
      <c r="W34" s="33"/>
      <c r="X34" s="18"/>
      <c r="Y34" s="7"/>
    </row>
    <row r="35" spans="6:25" ht="16.5" x14ac:dyDescent="0.3">
      <c r="S35" s="10"/>
      <c r="T35" s="10"/>
      <c r="U35" s="37"/>
      <c r="V35" s="35">
        <f>V34-60</f>
        <v>-62</v>
      </c>
      <c r="W35" s="33"/>
      <c r="X35" s="26"/>
      <c r="Y35" s="7"/>
    </row>
    <row r="36" spans="6:25" ht="16.5" x14ac:dyDescent="0.3">
      <c r="S36" s="10"/>
      <c r="T36" s="10"/>
      <c r="U36" s="37" t="s">
        <v>24</v>
      </c>
      <c r="V36" s="38">
        <f>646*3000</f>
        <v>1938000</v>
      </c>
      <c r="W36" s="33"/>
      <c r="X36" s="26"/>
      <c r="Y36" s="7"/>
    </row>
    <row r="37" spans="6:25" ht="22.5" customHeight="1" x14ac:dyDescent="0.3">
      <c r="S37" s="10"/>
      <c r="T37" s="10"/>
      <c r="U37" s="37" t="s">
        <v>25</v>
      </c>
      <c r="V37" s="35"/>
      <c r="W37" s="33"/>
      <c r="X37" s="26"/>
      <c r="Y37" s="7"/>
    </row>
    <row r="38" spans="6:25" ht="53.25" customHeight="1" x14ac:dyDescent="0.3">
      <c r="P38" s="48" t="s">
        <v>37</v>
      </c>
      <c r="Q38" s="48"/>
      <c r="R38" s="48"/>
      <c r="S38" s="48"/>
      <c r="U38" s="37"/>
      <c r="V38" s="35"/>
      <c r="W38" s="33"/>
      <c r="X38" s="26"/>
      <c r="Y38" s="7"/>
    </row>
    <row r="39" spans="6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6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V39*0/60</f>
        <v>0</v>
      </c>
      <c r="W40" s="33"/>
      <c r="X40" s="18"/>
      <c r="Y40" s="7"/>
    </row>
    <row r="41" spans="6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</v>
      </c>
      <c r="W41" s="33"/>
      <c r="X41" s="18"/>
      <c r="Y41" s="7"/>
    </row>
    <row r="42" spans="6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0</v>
      </c>
      <c r="W42" s="33"/>
      <c r="X42" s="18"/>
      <c r="Y42" s="7"/>
    </row>
    <row r="43" spans="6:25" ht="16.5" x14ac:dyDescent="0.3">
      <c r="R43" s="6" t="s">
        <v>13</v>
      </c>
      <c r="S43" s="16">
        <f>S42*90%</f>
        <v>0</v>
      </c>
      <c r="U43" s="31" t="s">
        <v>36</v>
      </c>
      <c r="V43" s="41">
        <v>587</v>
      </c>
      <c r="W43" s="33"/>
      <c r="X43" s="18"/>
      <c r="Y43" s="7"/>
    </row>
    <row r="44" spans="6:25" ht="16.5" x14ac:dyDescent="0.3">
      <c r="R44" s="6" t="s">
        <v>19</v>
      </c>
      <c r="S44" s="16">
        <f>S42*80%</f>
        <v>0</v>
      </c>
      <c r="U44" s="37" t="s">
        <v>17</v>
      </c>
      <c r="V44" s="35">
        <v>21000</v>
      </c>
      <c r="W44" s="33"/>
      <c r="X44" s="18"/>
      <c r="Y44" s="7"/>
    </row>
    <row r="45" spans="6:25" ht="16.5" x14ac:dyDescent="0.3">
      <c r="S45" s="10"/>
      <c r="T45" s="10"/>
      <c r="U45" s="37" t="s">
        <v>29</v>
      </c>
      <c r="V45" s="38">
        <f>V44*V43</f>
        <v>12327000</v>
      </c>
      <c r="W45" s="33"/>
      <c r="X45" s="26"/>
      <c r="Y45" s="7"/>
    </row>
    <row r="46" spans="6:25" ht="16.5" x14ac:dyDescent="0.3">
      <c r="S46" s="10"/>
      <c r="T46" s="10"/>
      <c r="U46" s="42" t="s">
        <v>30</v>
      </c>
      <c r="V46" s="43">
        <f>V45-V42</f>
        <v>12327000</v>
      </c>
      <c r="W46" s="44"/>
      <c r="X46" s="26"/>
      <c r="Y46" s="7"/>
    </row>
    <row r="47" spans="6:25" ht="16.5" x14ac:dyDescent="0.3">
      <c r="P47" s="13" t="s">
        <v>14</v>
      </c>
      <c r="S47" s="10"/>
      <c r="T47" s="11"/>
      <c r="U47" s="42" t="s">
        <v>31</v>
      </c>
      <c r="V47" s="43">
        <f>V46*0.9</f>
        <v>11094300</v>
      </c>
      <c r="W47" s="33"/>
      <c r="X47" s="28"/>
      <c r="Y47" s="7"/>
    </row>
    <row r="48" spans="6:25" ht="16.5" x14ac:dyDescent="0.3">
      <c r="S48" s="11"/>
      <c r="T48" s="10"/>
      <c r="U48" s="42" t="s">
        <v>32</v>
      </c>
      <c r="V48" s="45">
        <f>V46*0.8</f>
        <v>9861600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25681.25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P15"/>
  <sheetViews>
    <sheetView topLeftCell="A2" zoomScaleNormal="100" workbookViewId="0">
      <selection activeCell="P19" sqref="P19"/>
    </sheetView>
  </sheetViews>
  <sheetFormatPr defaultRowHeight="15" x14ac:dyDescent="0.25"/>
  <cols>
    <col min="16" max="16" width="14.42578125" customWidth="1"/>
  </cols>
  <sheetData>
    <row r="7" spans="14:16" x14ac:dyDescent="0.25">
      <c r="N7">
        <v>54.91</v>
      </c>
      <c r="O7">
        <f>N7*10.764</f>
        <v>591.05123999999989</v>
      </c>
    </row>
    <row r="12" spans="14:16" x14ac:dyDescent="0.25">
      <c r="P12">
        <v>10268643</v>
      </c>
    </row>
    <row r="13" spans="14:16" x14ac:dyDescent="0.25">
      <c r="P13">
        <v>616200</v>
      </c>
    </row>
    <row r="14" spans="14:16" x14ac:dyDescent="0.25">
      <c r="P14">
        <v>30000</v>
      </c>
    </row>
    <row r="15" spans="14:16" x14ac:dyDescent="0.25">
      <c r="P15">
        <f>SUM(P12:P14)</f>
        <v>10914843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7:P18"/>
  <sheetViews>
    <sheetView workbookViewId="0">
      <selection activeCell="J7" sqref="J7"/>
    </sheetView>
  </sheetViews>
  <sheetFormatPr defaultRowHeight="15" x14ac:dyDescent="0.25"/>
  <cols>
    <col min="16" max="16" width="15.7109375" customWidth="1"/>
  </cols>
  <sheetData>
    <row r="7" spans="14:16" x14ac:dyDescent="0.25">
      <c r="N7">
        <v>64.290000000000006</v>
      </c>
      <c r="O7">
        <f>N7*10.764</f>
        <v>692.01756</v>
      </c>
    </row>
    <row r="15" spans="14:16" x14ac:dyDescent="0.25">
      <c r="P15">
        <v>12243931</v>
      </c>
    </row>
    <row r="16" spans="14:16" x14ac:dyDescent="0.25">
      <c r="P16">
        <v>734700</v>
      </c>
    </row>
    <row r="17" spans="16:16" x14ac:dyDescent="0.25">
      <c r="P17">
        <v>30000</v>
      </c>
    </row>
    <row r="18" spans="16:16" x14ac:dyDescent="0.25">
      <c r="P18">
        <f>SUM(P15:P17)</f>
        <v>13008631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E8" sqref="E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7:Q19"/>
  <sheetViews>
    <sheetView topLeftCell="C1" zoomScaleNormal="100" workbookViewId="0">
      <selection activeCell="Q8" sqref="Q8"/>
    </sheetView>
  </sheetViews>
  <sheetFormatPr defaultRowHeight="15" x14ac:dyDescent="0.25"/>
  <sheetData>
    <row r="7" spans="16:17" x14ac:dyDescent="0.25">
      <c r="P7">
        <v>76.19</v>
      </c>
      <c r="Q7">
        <f>P7*10.764</f>
        <v>820.10915999999997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8:Q21"/>
  <sheetViews>
    <sheetView topLeftCell="A16" zoomScaleNormal="100" workbookViewId="0">
      <selection activeCell="Q18" sqref="Q18:Q21"/>
    </sheetView>
  </sheetViews>
  <sheetFormatPr defaultRowHeight="15" x14ac:dyDescent="0.25"/>
  <sheetData>
    <row r="18" spans="17:17" x14ac:dyDescent="0.25">
      <c r="Q18">
        <v>16000000</v>
      </c>
    </row>
    <row r="19" spans="17:17" x14ac:dyDescent="0.25">
      <c r="Q19">
        <v>306000</v>
      </c>
    </row>
    <row r="20" spans="17:17" x14ac:dyDescent="0.25">
      <c r="Q20">
        <v>30000</v>
      </c>
    </row>
    <row r="21" spans="17:17" x14ac:dyDescent="0.25">
      <c r="Q21">
        <f>SUM(Q18:Q20)</f>
        <v>16336000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6:T9"/>
  <sheetViews>
    <sheetView topLeftCell="F1" zoomScaleNormal="100" workbookViewId="0">
      <selection activeCell="F24" sqref="F24"/>
    </sheetView>
  </sheetViews>
  <sheetFormatPr defaultRowHeight="15" x14ac:dyDescent="0.25"/>
  <sheetData>
    <row r="6" spans="20:20" x14ac:dyDescent="0.25">
      <c r="T6">
        <v>15400000</v>
      </c>
    </row>
    <row r="7" spans="20:20" x14ac:dyDescent="0.25">
      <c r="T7">
        <v>924000</v>
      </c>
    </row>
    <row r="8" spans="20:20" x14ac:dyDescent="0.25">
      <c r="T8">
        <v>30000</v>
      </c>
    </row>
    <row r="9" spans="20:20" x14ac:dyDescent="0.25">
      <c r="T9">
        <f>SUM(T6:T8)</f>
        <v>16354000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L13" sqref="L13"/>
    </sheetView>
  </sheetViews>
  <sheetFormatPr defaultRowHeight="15" x14ac:dyDescent="0.25"/>
  <cols>
    <col min="17" max="17" width="12.28515625" customWidth="1"/>
  </cols>
  <sheetData>
    <row r="1" spans="1:17" x14ac:dyDescent="0.25">
      <c r="A1" s="6"/>
    </row>
    <row r="6" spans="1:17" x14ac:dyDescent="0.25">
      <c r="O6">
        <v>64.849999999999994</v>
      </c>
      <c r="P6">
        <f>O6*10.764</f>
        <v>698.04539999999986</v>
      </c>
    </row>
    <row r="10" spans="1:17" x14ac:dyDescent="0.25">
      <c r="Q10">
        <v>11866000</v>
      </c>
    </row>
    <row r="11" spans="1:17" x14ac:dyDescent="0.25">
      <c r="Q11">
        <v>712000</v>
      </c>
    </row>
    <row r="12" spans="1:17" x14ac:dyDescent="0.25">
      <c r="Q12">
        <v>30000</v>
      </c>
    </row>
    <row r="13" spans="1:17" x14ac:dyDescent="0.25">
      <c r="Q13">
        <f>SUM(Q10:Q12)</f>
        <v>12608000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P9"/>
  <sheetViews>
    <sheetView zoomScaleNormal="100" workbookViewId="0">
      <selection activeCell="O17" sqref="O17"/>
    </sheetView>
  </sheetViews>
  <sheetFormatPr defaultRowHeight="15" x14ac:dyDescent="0.25"/>
  <cols>
    <col min="16" max="16" width="15.85546875" customWidth="1"/>
  </cols>
  <sheetData>
    <row r="6" spans="16:16" x14ac:dyDescent="0.25">
      <c r="P6">
        <v>12551000</v>
      </c>
    </row>
    <row r="7" spans="16:16" x14ac:dyDescent="0.25">
      <c r="P7">
        <v>3225600</v>
      </c>
    </row>
    <row r="8" spans="16:16" x14ac:dyDescent="0.25">
      <c r="P8">
        <v>30000</v>
      </c>
    </row>
    <row r="9" spans="16:16" x14ac:dyDescent="0.25">
      <c r="P9">
        <f>SUM(P6:P8)</f>
        <v>15806600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2025-02-20T09:06:20Z</dcterms:modified>
</cp:coreProperties>
</file>