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A55FECB6-8629-49DC-8AAC-52677F4359D6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34" i="1" l="1"/>
  <c r="K35" i="1"/>
  <c r="E35" i="1"/>
  <c r="B18" i="1" l="1"/>
  <c r="M34" i="1"/>
  <c r="M35" i="1"/>
  <c r="L35" i="1"/>
  <c r="L34" i="1"/>
  <c r="B20" i="1"/>
  <c r="C20" i="1"/>
  <c r="G7" i="1"/>
  <c r="G6" i="1"/>
  <c r="G30" i="1"/>
  <c r="F30" i="1"/>
  <c r="C30" i="1"/>
  <c r="C29" i="1"/>
  <c r="B35" i="1" l="1"/>
  <c r="C35" i="1"/>
  <c r="C34" i="1"/>
  <c r="F8" i="1"/>
  <c r="C10" i="1" l="1"/>
  <c r="C11" i="1" s="1"/>
  <c r="C8" i="1"/>
  <c r="C6" i="1"/>
  <c r="C5" i="1"/>
  <c r="C14" i="1" s="1"/>
  <c r="C12" i="1" l="1"/>
  <c r="C13" i="1" s="1"/>
  <c r="C15" i="1" s="1"/>
  <c r="C17" i="1" s="1"/>
  <c r="C18" i="1" l="1"/>
  <c r="C19" i="1"/>
  <c r="C21" i="1"/>
  <c r="C28" i="1" l="1"/>
  <c r="C27" i="1"/>
  <c r="H29" i="1" l="1"/>
  <c r="H28" i="1"/>
  <c r="H35" i="1"/>
  <c r="H34" i="1"/>
  <c r="F36" i="1" l="1"/>
  <c r="F35" i="1"/>
  <c r="I35" i="1" s="1"/>
  <c r="F34" i="1"/>
  <c r="G36" i="1" l="1"/>
  <c r="G35" i="1"/>
  <c r="G34" i="1"/>
  <c r="I29" i="1" l="1"/>
  <c r="G27" i="1"/>
  <c r="H27" i="1"/>
  <c r="B10" i="1"/>
  <c r="B11" i="1" s="1"/>
  <c r="B8" i="1"/>
  <c r="B6" i="1"/>
  <c r="B5" i="1"/>
  <c r="B14" i="1" s="1"/>
  <c r="B12" i="1" l="1"/>
  <c r="B13" i="1" s="1"/>
  <c r="B15" i="1" l="1"/>
  <c r="I34" i="1" l="1"/>
  <c r="B17" i="1"/>
  <c r="I27" i="1"/>
  <c r="F27" i="1"/>
  <c r="B19" i="1" l="1"/>
  <c r="B21" i="1"/>
  <c r="F28" i="1"/>
  <c r="G28" i="1"/>
  <c r="F29" i="1"/>
  <c r="G29" i="1"/>
  <c r="I28" i="1" l="1"/>
  <c r="G3" i="1" l="1"/>
</calcChain>
</file>

<file path=xl/sharedStrings.xml><?xml version="1.0" encoding="utf-8"?>
<sst xmlns="http://schemas.openxmlformats.org/spreadsheetml/2006/main" count="40" uniqueCount="31">
  <si>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</si>
  <si>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</si>
  <si>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</si>
  <si>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</si>
  <si>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</si>
  <si>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</si>
  <si>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</si>
  <si>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</si>
  <si>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</si>
  <si>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</si>
  <si>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</si>
  <si>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</si>
  <si>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</si>
  <si>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</si>
  <si>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</si>
  <si>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</si>
  <si>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</si>
  <si>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</si>
  <si>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</si>
  <si>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</si>
  <si>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</si>
  <si>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</si>
  <si>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Built up area</t>
  </si>
  <si>
    <t>DV</t>
  </si>
  <si>
    <t>SBA</t>
  </si>
  <si>
    <t>Agreement carpet area - 16</t>
  </si>
  <si>
    <t>Measurement carpet</t>
  </si>
  <si>
    <t>IGR</t>
  </si>
  <si>
    <t>Flat No.</t>
  </si>
  <si>
    <t>RV</t>
  </si>
  <si>
    <t>merged flat remark mention in the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</si>
</sst>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1" applyNumberFormat="1" applyFont="1" applyBorder="1"/>
    <xf numFmtId="43" fontId="9" fillId="0" borderId="1" xfId="1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10" fontId="9" fillId="0" borderId="1" xfId="1" applyNumberFormat="1" applyFont="1" applyBorder="1"/>
    <xf numFmtId="0" fontId="11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0" fillId="0" borderId="0" xfId="0" applyFont="1" applyAlignment="1">
      <alignment horizontal="center" wrapText="1"/>
    </xf>
    <xf numFmtId="0" fontId="0" fillId="0" borderId="7" xfId="0" applyFill="1" applyBorder="1"/>
    <xf numFmtId="43" fontId="0" fillId="0" borderId="1" xfId="0" applyNumberFormat="1" applyFill="1" applyBorder="1"/>
    <xf numFmtId="43" fontId="2" fillId="0" borderId="0" xfId="0" applyNumberFormat="1" applyFont="1" applyFill="1"/>
    <xf numFmtId="43" fontId="12" fillId="0" borderId="0" xfId="0" applyNumberFormat="1" applyFont="1" applyFill="1"/>
    <xf numFmtId="43" fontId="0" fillId="0" borderId="0" xfId="0" applyNumberFormat="1" applyFill="1"/>
    <xf numFmtId="43" fontId="15" fillId="0" borderId="0" xfId="0" applyNumberFormat="1" applyFont="1" applyFill="1"/>
    <xf numFmtId="0" fontId="15" fillId="0" borderId="0" xfId="0" applyFont="1" applyFill="1"/>
    <xf numFmtId="0" fontId="0" fillId="0" borderId="0" xfId="0" applyFill="1"/>
    <xf numFmtId="43" fontId="9" fillId="0" borderId="1" xfId="1" applyFont="1" applyFill="1" applyBorder="1"/>
    <xf numFmtId="0" fontId="9" fillId="0" borderId="1" xfId="0" applyFont="1" applyBorder="1" applyAlignment="1">
      <alignment wrapText="1"/>
    </xf>
    <xf numFmtId="10" fontId="9" fillId="0" borderId="1" xfId="0" applyNumberFormat="1" applyFont="1" applyBorder="1"/>
    <xf numFmtId="43" fontId="11" fillId="0" borderId="1" xfId="0" applyNumberFormat="1" applyFont="1" applyBorder="1"/>
    <xf numFmtId="0" fontId="11" fillId="0" borderId="1" xfId="1" applyNumberFormat="1" applyFont="1" applyFill="1" applyBorder="1"/>
    <xf numFmtId="43" fontId="11" fillId="0" borderId="1" xfId="0" applyNumberFormat="1" applyFont="1" applyFill="1" applyBorder="1"/>
    <xf numFmtId="43" fontId="16" fillId="0" borderId="1" xfId="0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1" applyFont="1" applyFill="1" applyBorder="1"/>
    <xf numFmtId="43" fontId="2" fillId="0" borderId="8" xfId="0" applyNumberFormat="1" applyFont="1" applyBorder="1"/>
    <xf numFmtId="0" fontId="7" fillId="0" borderId="1" xfId="0" applyFont="1" applyFill="1" applyBorder="1"/>
    <xf numFmtId="0" fontId="0" fillId="0" borderId="1" xfId="0" applyFill="1" applyBorder="1"/>
    <xf numFmtId="43" fontId="0" fillId="0" borderId="6" xfId="0" applyNumberFormat="1" applyFill="1" applyBorder="1"/>
    <xf numFmtId="0" fontId="14" fillId="0" borderId="1" xfId="0" applyFont="1" applyFill="1" applyBorder="1"/>
    <xf numFmtId="0" fontId="4" fillId="0" borderId="1" xfId="0" applyFont="1" applyFill="1" applyBorder="1"/>
    <xf numFmtId="43" fontId="9" fillId="0" borderId="1" xfId="0" applyNumberFormat="1" applyFont="1" applyFill="1" applyBorder="1"/>
    <xf numFmtId="43" fontId="0" fillId="0" borderId="0" xfId="0" applyNumberFormat="1" applyFont="1"/>
    <xf numFmtId="0" fontId="0" fillId="0" borderId="0" xfId="0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45</xdr:row>
      <xdr:rowOff>115512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412F32C-B5DA-4086-ADFB-060365726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68801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30</xdr:col>
      <xdr:colOff>496560</xdr:colOff>
      <xdr:row>45</xdr:row>
      <xdr:rowOff>105986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3E79D4-89FC-4A0D-9CF1-C3D864CF0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9030960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77402</xdr:colOff>
      <xdr:row>44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F4CC78-9A60-4AC6-BBEF-8A79B358B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1802" cy="850701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153612</xdr:colOff>
      <xdr:row>44</xdr:row>
      <xdr:rowOff>125012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316E30-55CC-4942-A33C-6CBC794B5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88012" cy="8507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105981</xdr:colOff>
      <xdr:row>44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95D2E3-0B18-41DC-B815-CD21AD59D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0381" cy="8497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3"/>
  <sheetViews>
    <sheetView tabSelected="1" zoomScaleNormal="100" workbookViewId="0">
      <selection activeCell="E16" sqref="E16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 t="s">
        <v>28</v>
      </c>
      <c r="B2" s="21">
        <v>801</v>
      </c>
      <c r="C2" s="21">
        <v>802</v>
      </c>
      <c r="D2" s="7"/>
      <c r="E2" t="s">
        <v>13</v>
      </c>
    </row>
    <row r="3" spans="1:17" ht="16.5" x14ac:dyDescent="0.3">
      <c r="A3" s="16" t="s">
        <v>0</v>
      </c>
      <c r="B3" s="46">
        <v>55000</v>
      </c>
      <c r="C3" s="17">
        <v>55000</v>
      </c>
      <c r="D3" s="10"/>
      <c r="E3">
        <v>2019</v>
      </c>
      <c r="F3" s="3">
        <v>2025</v>
      </c>
      <c r="G3" s="4">
        <f>F3-E3</f>
        <v>6</v>
      </c>
      <c r="L3" s="3"/>
      <c r="M3" s="4"/>
    </row>
    <row r="4" spans="1:17" ht="33" x14ac:dyDescent="0.3">
      <c r="A4" s="47" t="s">
        <v>1</v>
      </c>
      <c r="B4" s="46">
        <v>3000</v>
      </c>
      <c r="C4" s="17">
        <v>3000</v>
      </c>
      <c r="D4" s="10"/>
      <c r="E4" s="31"/>
      <c r="F4" s="3"/>
      <c r="G4" s="4"/>
      <c r="H4" s="37"/>
      <c r="K4" s="26"/>
      <c r="L4" s="3"/>
      <c r="M4" s="4"/>
    </row>
    <row r="5" spans="1:17" ht="16.5" x14ac:dyDescent="0.3">
      <c r="A5" s="16" t="s">
        <v>2</v>
      </c>
      <c r="B5" s="46">
        <f>B3-B4</f>
        <v>52000</v>
      </c>
      <c r="C5" s="17">
        <f>C3-C4</f>
        <v>52000</v>
      </c>
      <c r="D5" s="10"/>
      <c r="E5" t="s">
        <v>28</v>
      </c>
      <c r="F5" s="8" t="s">
        <v>25</v>
      </c>
      <c r="G5" s="8" t="s">
        <v>22</v>
      </c>
      <c r="M5" s="32"/>
      <c r="N5" s="23"/>
      <c r="O5" s="23"/>
      <c r="P5" s="23"/>
      <c r="Q5" s="23"/>
    </row>
    <row r="6" spans="1:17" ht="16.5" x14ac:dyDescent="0.3">
      <c r="A6" s="16" t="s">
        <v>3</v>
      </c>
      <c r="B6" s="46">
        <f>B4</f>
        <v>3000</v>
      </c>
      <c r="C6" s="17">
        <f>C4</f>
        <v>3000</v>
      </c>
      <c r="D6" s="56"/>
      <c r="E6" s="51">
        <v>801</v>
      </c>
      <c r="F6" s="3">
        <v>919</v>
      </c>
      <c r="G6" s="14">
        <f>F6*1.2</f>
        <v>1102.8</v>
      </c>
      <c r="M6" s="32"/>
      <c r="N6" s="23"/>
      <c r="O6" s="23"/>
      <c r="P6" s="23"/>
      <c r="Q6" s="23"/>
    </row>
    <row r="7" spans="1:17" ht="16.5" x14ac:dyDescent="0.3">
      <c r="A7" s="16" t="s">
        <v>4</v>
      </c>
      <c r="B7" s="16">
        <v>6</v>
      </c>
      <c r="C7" s="18">
        <v>6</v>
      </c>
      <c r="D7" s="50"/>
      <c r="E7" s="51">
        <v>802</v>
      </c>
      <c r="F7" s="3">
        <v>740</v>
      </c>
      <c r="G7" s="14">
        <f>F7*1.2</f>
        <v>888</v>
      </c>
      <c r="M7" s="33"/>
      <c r="N7" s="23"/>
      <c r="O7" s="23"/>
      <c r="P7" s="23"/>
      <c r="Q7" s="23"/>
    </row>
    <row r="8" spans="1:17" ht="16.5" x14ac:dyDescent="0.3">
      <c r="A8" s="16" t="s">
        <v>5</v>
      </c>
      <c r="B8" s="16">
        <f>B9-B7</f>
        <v>54</v>
      </c>
      <c r="C8" s="18">
        <f>C9-C7</f>
        <v>54</v>
      </c>
      <c r="D8" s="50"/>
      <c r="E8" s="51"/>
      <c r="F8" s="36">
        <f>SUM(F6:F7)</f>
        <v>1659</v>
      </c>
      <c r="G8" s="5"/>
      <c r="H8" s="6"/>
      <c r="I8" s="6"/>
      <c r="M8" s="33"/>
      <c r="N8" s="23"/>
      <c r="O8" s="23"/>
      <c r="P8" s="23"/>
      <c r="Q8" s="23"/>
    </row>
    <row r="9" spans="1:17" ht="16.5" x14ac:dyDescent="0.3">
      <c r="A9" s="16" t="s">
        <v>6</v>
      </c>
      <c r="B9" s="16">
        <v>60</v>
      </c>
      <c r="C9" s="18">
        <v>60</v>
      </c>
      <c r="D9" s="50"/>
      <c r="E9" s="51"/>
      <c r="F9" s="36"/>
      <c r="G9" s="13"/>
      <c r="J9" s="25"/>
      <c r="M9" s="33"/>
      <c r="N9" s="23"/>
      <c r="O9" s="23"/>
      <c r="P9" s="23"/>
      <c r="Q9" s="23"/>
    </row>
    <row r="10" spans="1:17" ht="33" x14ac:dyDescent="0.3">
      <c r="A10" s="47" t="s">
        <v>7</v>
      </c>
      <c r="B10" s="16">
        <f>90*B7/B9</f>
        <v>9</v>
      </c>
      <c r="C10" s="18">
        <f>90*C7/C9</f>
        <v>9</v>
      </c>
      <c r="D10" s="50"/>
      <c r="E10" s="52"/>
      <c r="F10" s="35"/>
      <c r="G10" s="13"/>
      <c r="H10" s="23"/>
      <c r="I10" s="23"/>
      <c r="J10" s="25"/>
      <c r="K10" s="25"/>
      <c r="L10" s="22"/>
      <c r="M10" s="33"/>
      <c r="N10" s="23"/>
      <c r="O10" s="23"/>
      <c r="P10" s="23"/>
      <c r="Q10" s="23"/>
    </row>
    <row r="11" spans="1:17" ht="16.5" x14ac:dyDescent="0.3">
      <c r="A11" s="16"/>
      <c r="B11" s="48">
        <f>B10%</f>
        <v>0.09</v>
      </c>
      <c r="C11" s="28">
        <f>C10%</f>
        <v>0.09</v>
      </c>
      <c r="D11" s="53"/>
      <c r="E11" s="62" t="s">
        <v>26</v>
      </c>
      <c r="G11" s="13"/>
      <c r="H11" s="23"/>
      <c r="I11" s="23"/>
      <c r="J11" s="25"/>
      <c r="K11" s="25"/>
      <c r="L11" s="22"/>
      <c r="M11" s="34"/>
      <c r="N11" s="23"/>
      <c r="O11" s="23"/>
      <c r="P11" s="23"/>
      <c r="Q11" s="23"/>
    </row>
    <row r="12" spans="1:17" ht="16.5" x14ac:dyDescent="0.3">
      <c r="A12" s="16" t="s">
        <v>8</v>
      </c>
      <c r="B12" s="46">
        <f>B6*B11</f>
        <v>270</v>
      </c>
      <c r="C12" s="19">
        <f>C6*C11</f>
        <v>270</v>
      </c>
      <c r="D12" s="54"/>
      <c r="E12" s="51">
        <v>1613</v>
      </c>
      <c r="G12" s="13"/>
      <c r="H12" s="63"/>
      <c r="I12" s="64"/>
      <c r="J12" s="25"/>
      <c r="K12" s="25"/>
      <c r="L12" s="22"/>
      <c r="M12" s="32"/>
      <c r="N12" s="23"/>
      <c r="O12" s="23"/>
      <c r="P12" s="23"/>
      <c r="Q12" s="23"/>
    </row>
    <row r="13" spans="1:17" ht="16.5" x14ac:dyDescent="0.3">
      <c r="A13" s="16" t="s">
        <v>9</v>
      </c>
      <c r="B13" s="46">
        <f>B6-B12</f>
        <v>2730</v>
      </c>
      <c r="C13" s="19">
        <f>C6-C12</f>
        <v>2730</v>
      </c>
      <c r="D13" s="55"/>
      <c r="E13" s="45"/>
      <c r="G13" s="13"/>
      <c r="H13" s="63"/>
      <c r="I13" s="64"/>
      <c r="J13" s="25"/>
      <c r="K13" s="25"/>
      <c r="L13" s="22"/>
      <c r="M13" s="32"/>
      <c r="N13" s="23"/>
      <c r="O13" s="23"/>
      <c r="P13" s="23"/>
      <c r="Q13" s="23"/>
    </row>
    <row r="14" spans="1:17" ht="16.5" x14ac:dyDescent="0.3">
      <c r="A14" s="16" t="s">
        <v>2</v>
      </c>
      <c r="B14" s="46">
        <f>B5</f>
        <v>52000</v>
      </c>
      <c r="C14" s="17">
        <f>C5</f>
        <v>52000</v>
      </c>
      <c r="D14" s="39"/>
      <c r="E14" s="45"/>
      <c r="F14" s="6"/>
      <c r="G14" s="13"/>
      <c r="H14" s="64"/>
      <c r="I14" s="64"/>
      <c r="J14" s="25"/>
      <c r="K14" s="25"/>
      <c r="L14" s="22"/>
      <c r="M14" s="32"/>
      <c r="N14" s="23"/>
      <c r="O14" s="23"/>
      <c r="P14" s="23"/>
      <c r="Q14" s="23"/>
    </row>
    <row r="15" spans="1:17" ht="16.5" x14ac:dyDescent="0.3">
      <c r="A15" s="16" t="s">
        <v>10</v>
      </c>
      <c r="B15" s="46">
        <f>B14+B13</f>
        <v>54730</v>
      </c>
      <c r="C15" s="17">
        <f>C14+C13</f>
        <v>54730</v>
      </c>
      <c r="D15" s="39"/>
      <c r="E15" s="42"/>
      <c r="F15" s="6"/>
      <c r="G15" s="13"/>
      <c r="H15" s="64"/>
      <c r="I15" s="64"/>
      <c r="J15" s="25"/>
      <c r="K15" s="25"/>
      <c r="L15" s="22"/>
      <c r="M15" s="4"/>
    </row>
    <row r="16" spans="1:17" ht="16.5" x14ac:dyDescent="0.3">
      <c r="A16" s="16" t="s">
        <v>21</v>
      </c>
      <c r="B16" s="29">
        <v>919</v>
      </c>
      <c r="C16" s="29">
        <v>740</v>
      </c>
      <c r="D16" s="8"/>
      <c r="E16" s="5" t="s">
        <v>30</v>
      </c>
      <c r="F16" s="5"/>
      <c r="G16" s="5"/>
      <c r="H16" s="63"/>
      <c r="I16" s="64"/>
      <c r="M16" s="24"/>
    </row>
    <row r="17" spans="1:14" ht="16.5" x14ac:dyDescent="0.3">
      <c r="A17" s="16" t="s">
        <v>11</v>
      </c>
      <c r="B17" s="49">
        <f>B15*B16</f>
        <v>50296870</v>
      </c>
      <c r="C17" s="20">
        <f>C15*C16</f>
        <v>40500200</v>
      </c>
      <c r="D17" s="10"/>
      <c r="E17" s="5"/>
      <c r="F17" s="27"/>
      <c r="G17" s="5"/>
      <c r="H17" s="63"/>
      <c r="I17" s="64"/>
      <c r="M17" s="5"/>
      <c r="N17" s="6"/>
    </row>
    <row r="18" spans="1:14" ht="16.5" x14ac:dyDescent="0.3">
      <c r="A18" s="16" t="s">
        <v>29</v>
      </c>
      <c r="B18" s="49">
        <f>B17*0.85</f>
        <v>42752339.5</v>
      </c>
      <c r="C18" s="20">
        <f>C17*0.85</f>
        <v>34425170</v>
      </c>
      <c r="D18" s="10"/>
      <c r="E18" s="5"/>
      <c r="F18" s="27"/>
      <c r="G18" s="5"/>
      <c r="H18" s="63"/>
      <c r="I18" s="64"/>
      <c r="M18" s="5"/>
      <c r="N18" s="6"/>
    </row>
    <row r="19" spans="1:14" ht="16.5" x14ac:dyDescent="0.3">
      <c r="A19" s="16" t="s">
        <v>23</v>
      </c>
      <c r="B19" s="49">
        <f>B17*0.7</f>
        <v>35207809</v>
      </c>
      <c r="C19" s="20">
        <f>C17*0.7</f>
        <v>28350140</v>
      </c>
      <c r="D19" s="39"/>
      <c r="E19" s="40"/>
      <c r="F19" s="41"/>
      <c r="G19" s="40"/>
      <c r="H19" s="42"/>
      <c r="M19" s="5"/>
      <c r="N19" s="6"/>
    </row>
    <row r="20" spans="1:14" ht="18.75" x14ac:dyDescent="0.3">
      <c r="A20" s="16" t="s">
        <v>12</v>
      </c>
      <c r="B20" s="17">
        <f>1103*B4</f>
        <v>3309000</v>
      </c>
      <c r="C20" s="17">
        <f>888*C4</f>
        <v>2664000</v>
      </c>
      <c r="D20" s="39"/>
      <c r="E20" s="43"/>
      <c r="F20" s="43"/>
      <c r="G20" s="44"/>
      <c r="H20" s="45"/>
    </row>
    <row r="21" spans="1:14" ht="16.5" x14ac:dyDescent="0.3">
      <c r="A21" s="16" t="s">
        <v>16</v>
      </c>
      <c r="B21" s="17">
        <f>B17*0.03/12</f>
        <v>125742.17499999999</v>
      </c>
      <c r="C21" s="30">
        <f>C17*0.03/12</f>
        <v>101250.5</v>
      </c>
      <c r="D21" s="39"/>
      <c r="E21" s="42"/>
      <c r="F21" s="40"/>
      <c r="G21" s="45"/>
      <c r="H21" s="4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24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945</v>
      </c>
      <c r="C27" s="8">
        <f>B27*1.2</f>
        <v>1134</v>
      </c>
      <c r="D27" s="8"/>
      <c r="E27" s="8">
        <v>52500000</v>
      </c>
      <c r="F27" s="10">
        <f t="shared" ref="F27:F30" si="0">E27/B27</f>
        <v>55555.555555555555</v>
      </c>
      <c r="G27" s="10">
        <f>E27/C27</f>
        <v>46296.296296296299</v>
      </c>
      <c r="H27" s="10" t="e">
        <f>E27/D27</f>
        <v>#DIV/0!</v>
      </c>
      <c r="I27" s="8">
        <f>C27/B27</f>
        <v>1.2</v>
      </c>
      <c r="J27" s="15"/>
    </row>
    <row r="28" spans="1:14" ht="17.25" x14ac:dyDescent="0.3">
      <c r="B28" s="9">
        <v>787</v>
      </c>
      <c r="C28" s="8">
        <f>B28*1.2</f>
        <v>944.4</v>
      </c>
      <c r="D28" s="8">
        <v>408</v>
      </c>
      <c r="E28" s="8">
        <v>47200000</v>
      </c>
      <c r="F28" s="10">
        <f t="shared" si="0"/>
        <v>59974.587039390091</v>
      </c>
      <c r="G28" s="10">
        <f>E28/C28</f>
        <v>49978.822532825077</v>
      </c>
      <c r="H28" s="10">
        <f>E28/D28</f>
        <v>115686.27450980392</v>
      </c>
      <c r="I28" s="8">
        <f>C28/B28</f>
        <v>1.2</v>
      </c>
      <c r="J28" s="15"/>
    </row>
    <row r="29" spans="1:14" x14ac:dyDescent="0.25">
      <c r="B29" s="9"/>
      <c r="C29" s="8">
        <f>B29*1.2</f>
        <v>0</v>
      </c>
      <c r="D29" s="8">
        <v>950</v>
      </c>
      <c r="E29" s="8">
        <v>52500000</v>
      </c>
      <c r="F29" s="10" t="e">
        <f t="shared" si="0"/>
        <v>#DIV/0!</v>
      </c>
      <c r="G29" s="10" t="e">
        <f t="shared" ref="G29:G30" si="1">E29/C29</f>
        <v>#DIV/0!</v>
      </c>
      <c r="H29" s="10">
        <f>E29/D29</f>
        <v>55263.15789473684</v>
      </c>
      <c r="I29" s="8" t="e">
        <f>C29/B29</f>
        <v>#DIV/0!</v>
      </c>
    </row>
    <row r="30" spans="1:14" x14ac:dyDescent="0.25">
      <c r="B30" s="9">
        <v>1240</v>
      </c>
      <c r="C30" s="8">
        <f>B30*1.2</f>
        <v>1488</v>
      </c>
      <c r="D30" s="8"/>
      <c r="E30" s="8">
        <v>74400000</v>
      </c>
      <c r="F30" s="10">
        <f t="shared" si="0"/>
        <v>60000</v>
      </c>
      <c r="G30" s="10">
        <f t="shared" si="1"/>
        <v>50000</v>
      </c>
      <c r="H30" s="10"/>
      <c r="I30" s="8"/>
    </row>
    <row r="31" spans="1:14" x14ac:dyDescent="0.25">
      <c r="B31" s="9"/>
      <c r="C31" s="8"/>
      <c r="D31" s="8"/>
      <c r="E31" s="10"/>
      <c r="F31" s="10"/>
      <c r="G31" s="10"/>
      <c r="H31" s="10"/>
      <c r="I31" s="8"/>
    </row>
    <row r="32" spans="1:14" x14ac:dyDescent="0.25">
      <c r="B32" s="9"/>
      <c r="C32" s="8"/>
      <c r="D32" s="8"/>
      <c r="E32" s="10"/>
      <c r="F32" s="10"/>
      <c r="G32" s="10"/>
      <c r="H32" s="10"/>
      <c r="I32" s="8"/>
    </row>
    <row r="33" spans="1:13" x14ac:dyDescent="0.25">
      <c r="A33" t="s">
        <v>27</v>
      </c>
      <c r="B33" s="57" t="s">
        <v>15</v>
      </c>
      <c r="C33" s="58" t="s">
        <v>20</v>
      </c>
      <c r="D33" s="58" t="s">
        <v>24</v>
      </c>
      <c r="E33" s="58" t="s">
        <v>11</v>
      </c>
      <c r="F33" s="58" t="s">
        <v>17</v>
      </c>
      <c r="G33" s="58" t="s">
        <v>18</v>
      </c>
      <c r="H33" s="45"/>
      <c r="I33" s="45"/>
    </row>
    <row r="34" spans="1:13" x14ac:dyDescent="0.25">
      <c r="B34" s="57">
        <v>916</v>
      </c>
      <c r="C34" s="58">
        <f>B34*1.1</f>
        <v>1007.6000000000001</v>
      </c>
      <c r="D34" s="58"/>
      <c r="E34" s="58">
        <v>42000000</v>
      </c>
      <c r="F34" s="58">
        <f t="shared" ref="F34:F36" si="2">E34/B34</f>
        <v>45851.528384279474</v>
      </c>
      <c r="G34" s="58">
        <f>E34/C34</f>
        <v>41683.207622072245</v>
      </c>
      <c r="H34" s="39" t="e">
        <f>E34/D34</f>
        <v>#DIV/0!</v>
      </c>
      <c r="I34" s="59">
        <f>B15/F34</f>
        <v>1.1936352380952382</v>
      </c>
      <c r="J34" s="6"/>
      <c r="K34">
        <f>42000000+2520000+30000</f>
        <v>44550000</v>
      </c>
      <c r="L34">
        <f>K34/B34</f>
        <v>48635.371179039299</v>
      </c>
      <c r="M34" s="6">
        <f>C15/L34</f>
        <v>1.1253126823793491</v>
      </c>
    </row>
    <row r="35" spans="1:13" x14ac:dyDescent="0.25">
      <c r="B35" s="57">
        <f>C35/1.2</f>
        <v>756.7989</v>
      </c>
      <c r="C35" s="58">
        <f>84.37*10.764</f>
        <v>908.15868</v>
      </c>
      <c r="D35" s="58"/>
      <c r="E35" s="58">
        <f>34200000+2052000+30000</f>
        <v>36282000</v>
      </c>
      <c r="F35" s="58">
        <f t="shared" si="2"/>
        <v>47941.401606159838</v>
      </c>
      <c r="G35" s="58">
        <f>E35/C35</f>
        <v>39951.1680051332</v>
      </c>
      <c r="H35" s="39" t="e">
        <f>E35/D35</f>
        <v>#DIV/0!</v>
      </c>
      <c r="I35" s="59">
        <f>B15/F35</f>
        <v>1.141602000909542</v>
      </c>
      <c r="K35">
        <f>34200000+2052000+30000</f>
        <v>36282000</v>
      </c>
      <c r="L35">
        <f>K35/B35</f>
        <v>47941.401606159838</v>
      </c>
      <c r="M35" s="6">
        <f>C15/L35</f>
        <v>1.141602000909542</v>
      </c>
    </row>
    <row r="36" spans="1:13" x14ac:dyDescent="0.25">
      <c r="B36" s="57"/>
      <c r="C36" s="58"/>
      <c r="D36" s="58"/>
      <c r="E36" s="58"/>
      <c r="F36" s="58" t="e">
        <f t="shared" si="2"/>
        <v>#DIV/0!</v>
      </c>
      <c r="G36" s="58" t="e">
        <f>E36/C36</f>
        <v>#DIV/0!</v>
      </c>
      <c r="H36" s="39"/>
      <c r="I36" s="59"/>
    </row>
    <row r="37" spans="1:13" x14ac:dyDescent="0.25">
      <c r="B37" s="58"/>
      <c r="C37" s="58"/>
      <c r="D37" s="58"/>
      <c r="E37" s="58"/>
      <c r="F37" s="58"/>
      <c r="G37" s="58"/>
      <c r="H37" s="39"/>
      <c r="I37" s="45"/>
      <c r="K37" s="6"/>
    </row>
    <row r="38" spans="1:13" x14ac:dyDescent="0.25">
      <c r="B38" s="58"/>
      <c r="C38" s="58"/>
      <c r="D38" s="58"/>
      <c r="E38" s="58"/>
      <c r="F38" s="58"/>
      <c r="G38" s="58"/>
      <c r="H38" s="39"/>
      <c r="I38" s="45"/>
    </row>
    <row r="39" spans="1:13" ht="15.75" x14ac:dyDescent="0.25">
      <c r="B39" s="60"/>
      <c r="C39" s="58"/>
      <c r="D39" s="58"/>
      <c r="E39" s="58"/>
      <c r="F39" s="58"/>
      <c r="G39" s="58"/>
      <c r="H39" s="58"/>
      <c r="I39" s="45"/>
    </row>
    <row r="40" spans="1:13" ht="15.75" x14ac:dyDescent="0.25">
      <c r="B40" s="61"/>
      <c r="C40" s="57"/>
      <c r="D40" s="58"/>
      <c r="E40" s="58"/>
      <c r="F40" s="58"/>
      <c r="G40" s="58"/>
      <c r="H40" s="58"/>
      <c r="I40" s="45"/>
    </row>
    <row r="41" spans="1:13" ht="15.75" x14ac:dyDescent="0.25">
      <c r="B41" s="61"/>
      <c r="C41" s="57"/>
      <c r="D41" s="58"/>
      <c r="E41" s="58"/>
      <c r="F41" s="58"/>
      <c r="G41" s="58"/>
      <c r="H41" s="58"/>
      <c r="I41" s="45"/>
    </row>
    <row r="42" spans="1:13" ht="15.75" x14ac:dyDescent="0.25">
      <c r="B42" s="22"/>
      <c r="C42" s="7"/>
      <c r="D42" s="38"/>
    </row>
    <row r="43" spans="1:13" ht="15.75" x14ac:dyDescent="0.25">
      <c r="B43" s="22"/>
      <c r="C43" s="7"/>
    </row>
    <row r="63" spans="3:5" x14ac:dyDescent="0.25">
      <c r="C63" s="6"/>
      <c r="D63" s="6"/>
      <c r="E6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I1" workbookViewId="0">
      <selection activeCell="Q1" sqref="Q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H10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>
    <row r="1" spans="1:1" x14ac:dyDescent="0.25">
      <c r="A1" s="24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2025-03-01T11:15:54Z</dcterms:modified>
</cp:coreProperties>
</file>