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928"/>
  <workbookPr filterPrivacy="1" defaultThemeVersion="124226"/>
  <xr:revisionPtr revIDLastSave="0" documentId="13_ncr:1_{DFEDEB1E-7060-47A0-BE5A-4EF4F5E562B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pricate" sheetId="13" r:id="rId1"/>
    <sheet name="Sheet1" sheetId="1" r:id="rId2"/>
    <sheet name="20-20" sheetId="10" r:id="rId3"/>
    <sheet name="Area" sheetId="11" r:id="rId4"/>
    <sheet name="rate" sheetId="12" r:id="rId5"/>
    <sheet name="RR" sheetId="14" r:id="rId6"/>
  </sheets>
  <calcPr calcId="191029"/>
</workbook>
</file>

<file path=xl/calcChain.xml><?xml version="1.0" encoding="utf-8"?>
<calcChain xmlns="http://schemas.openxmlformats.org/spreadsheetml/2006/main">
  <c r="B14" i="13" l="1"/>
  <c r="B15" i="13" s="1"/>
  <c r="O10" i="13"/>
  <c r="O11" i="13" s="1"/>
  <c r="O12" i="13" s="1"/>
  <c r="O13" i="13" s="1"/>
  <c r="O14" i="13" s="1"/>
  <c r="O15" i="13" s="1"/>
  <c r="O16" i="13" s="1"/>
  <c r="O17" i="13" s="1"/>
  <c r="O18" i="13" s="1"/>
  <c r="O19" i="13" s="1"/>
  <c r="O20" i="13" s="1"/>
  <c r="O21" i="13" s="1"/>
  <c r="O22" i="13" s="1"/>
  <c r="O23" i="13" s="1"/>
  <c r="O24" i="13" s="1"/>
  <c r="O25" i="13" s="1"/>
  <c r="O26" i="13" s="1"/>
  <c r="O27" i="13" s="1"/>
  <c r="O28" i="13" s="1"/>
  <c r="O29" i="13" s="1"/>
  <c r="O30" i="13" s="1"/>
  <c r="O31" i="13" s="1"/>
  <c r="O32" i="13" s="1"/>
  <c r="O33" i="13" s="1"/>
  <c r="O34" i="13" s="1"/>
  <c r="O35" i="13" s="1"/>
  <c r="O36" i="13" s="1"/>
  <c r="O37" i="13" s="1"/>
  <c r="O38" i="13" s="1"/>
  <c r="O39" i="13" s="1"/>
  <c r="O40" i="13" s="1"/>
  <c r="O41" i="13" s="1"/>
  <c r="O42" i="13" s="1"/>
  <c r="O43" i="13" s="1"/>
  <c r="O44" i="13" s="1"/>
  <c r="O45" i="13" s="1"/>
  <c r="O46" i="13" s="1"/>
  <c r="O47" i="13" s="1"/>
  <c r="O48" i="13" s="1"/>
  <c r="O49" i="13" s="1"/>
  <c r="O50" i="13" s="1"/>
  <c r="O51" i="13" s="1"/>
  <c r="O52" i="13" s="1"/>
  <c r="O53" i="13" s="1"/>
  <c r="O54" i="13" s="1"/>
  <c r="O55" i="13" s="1"/>
  <c r="O56" i="13" s="1"/>
  <c r="O57" i="13" s="1"/>
  <c r="O58" i="13" s="1"/>
  <c r="O59" i="13" s="1"/>
  <c r="O60" i="13" s="1"/>
  <c r="O61" i="13" s="1"/>
  <c r="O62" i="13" s="1"/>
  <c r="O63" i="13" s="1"/>
  <c r="C8" i="13"/>
  <c r="B5" i="13"/>
  <c r="B7" i="13" s="1"/>
  <c r="C9" i="13" s="1"/>
  <c r="B10" i="13" s="1"/>
  <c r="D10" i="13" s="1"/>
  <c r="D2" i="13"/>
  <c r="C2" i="13"/>
  <c r="D5" i="13" l="1"/>
  <c r="E15" i="1" l="1"/>
  <c r="B7" i="1"/>
  <c r="H3" i="1"/>
  <c r="M3" i="10"/>
  <c r="M4" i="10"/>
  <c r="M5" i="10"/>
  <c r="P5" i="10" s="1"/>
  <c r="M6" i="10"/>
  <c r="P6" i="10" s="1"/>
  <c r="M7" i="10"/>
  <c r="M8" i="10"/>
  <c r="M9" i="10"/>
  <c r="O3" i="10"/>
  <c r="P3" i="10"/>
  <c r="O4" i="10"/>
  <c r="P4" i="10"/>
  <c r="O5" i="10"/>
  <c r="O6" i="10"/>
  <c r="O7" i="10"/>
  <c r="P7" i="10"/>
  <c r="O8" i="10"/>
  <c r="P8" i="10"/>
  <c r="O9" i="10"/>
  <c r="P9" i="10"/>
  <c r="O10" i="10"/>
  <c r="P10" i="10"/>
  <c r="O11" i="10"/>
  <c r="P11" i="10"/>
  <c r="O12" i="10"/>
  <c r="P12" i="10"/>
  <c r="O2" i="10"/>
  <c r="P2" i="10"/>
  <c r="M2" i="10"/>
  <c r="L2" i="10"/>
  <c r="G12" i="10"/>
  <c r="F11" i="10"/>
  <c r="C11" i="10"/>
  <c r="G11" i="10" s="1"/>
  <c r="C12" i="10"/>
  <c r="D12" i="10"/>
  <c r="H12" i="10" s="1"/>
  <c r="C13" i="10"/>
  <c r="G13" i="10" s="1"/>
  <c r="C14" i="10"/>
  <c r="D14" i="10"/>
  <c r="C15" i="10"/>
  <c r="D15" i="10" s="1"/>
  <c r="C16" i="10"/>
  <c r="D16" i="10"/>
  <c r="C10" i="10"/>
  <c r="D10" i="10" s="1"/>
  <c r="B9" i="10"/>
  <c r="B8" i="10"/>
  <c r="D8" i="10"/>
  <c r="D9" i="10"/>
  <c r="K6" i="1"/>
  <c r="D13" i="10" l="1"/>
  <c r="H13" i="10" s="1"/>
  <c r="D11" i="10"/>
  <c r="H11" i="10" s="1"/>
  <c r="B4" i="10"/>
  <c r="F4" i="10" s="1"/>
  <c r="C4" i="10"/>
  <c r="G4" i="10" s="1"/>
  <c r="C3" i="10"/>
  <c r="D3" i="10" s="1"/>
  <c r="H3" i="10" s="1"/>
  <c r="H4" i="10"/>
  <c r="C5" i="10"/>
  <c r="D5" i="10"/>
  <c r="C6" i="10"/>
  <c r="D6" i="10" s="1"/>
  <c r="C7" i="10"/>
  <c r="D7" i="10" s="1"/>
  <c r="H7" i="10" s="1"/>
  <c r="F9" i="1"/>
  <c r="K4" i="1"/>
  <c r="H6" i="1"/>
  <c r="H4" i="1"/>
  <c r="F6" i="1"/>
  <c r="M10" i="10"/>
  <c r="F10" i="10"/>
  <c r="H10" i="10" s="1"/>
  <c r="G10" i="10"/>
  <c r="F9" i="10"/>
  <c r="F8" i="10"/>
  <c r="F7" i="10"/>
  <c r="F6" i="10"/>
  <c r="G6" i="10"/>
  <c r="F5" i="10"/>
  <c r="G5" i="10"/>
  <c r="F3" i="10"/>
  <c r="F2" i="10"/>
  <c r="C2" i="10"/>
  <c r="D2" i="10" s="1"/>
  <c r="H2" i="10" s="1"/>
  <c r="G3" i="10" l="1"/>
  <c r="H5" i="10"/>
  <c r="H9" i="10"/>
  <c r="G8" i="10"/>
  <c r="G7" i="10"/>
  <c r="H6" i="10"/>
  <c r="H8" i="10"/>
  <c r="G9" i="10"/>
  <c r="G2" i="10"/>
  <c r="B16" i="1" l="1"/>
  <c r="E31" i="1" s="1"/>
  <c r="B10" i="1"/>
  <c r="B5" i="1"/>
  <c r="B6" i="1" s="1"/>
  <c r="B12" i="1" l="1"/>
  <c r="B13" i="1" s="1"/>
  <c r="B17" i="1" s="1"/>
  <c r="B20" i="1" s="1"/>
  <c r="B19" i="1" l="1"/>
  <c r="E33" i="1" s="1"/>
  <c r="B18" i="1"/>
  <c r="E32" i="1" s="1"/>
  <c r="F32" i="1" s="1"/>
</calcChain>
</file>

<file path=xl/sharedStrings.xml><?xml version="1.0" encoding="utf-8"?>
<sst xmlns="http://schemas.openxmlformats.org/spreadsheetml/2006/main" count="71" uniqueCount="59">
  <si>
    <t>Value</t>
  </si>
  <si>
    <t>Carpet area</t>
  </si>
  <si>
    <t xml:space="preserve">                </t>
  </si>
  <si>
    <t>Cosmos</t>
  </si>
  <si>
    <t>Sr. No.</t>
  </si>
  <si>
    <t>Built up area (10%)</t>
  </si>
  <si>
    <t>Saleable area (20 + 20%)</t>
  </si>
  <si>
    <t>Rate on Carpet area</t>
  </si>
  <si>
    <t>Rate on Built up  area (20%)</t>
  </si>
  <si>
    <t>Rate on Saleable area (20 + 20%)</t>
  </si>
  <si>
    <t>Floor</t>
  </si>
  <si>
    <t>Flat No</t>
  </si>
  <si>
    <t>CA</t>
  </si>
  <si>
    <t>BUA (10%)</t>
  </si>
  <si>
    <t>CA Rate</t>
  </si>
  <si>
    <t>BUA Rate</t>
  </si>
  <si>
    <t>Rate</t>
  </si>
  <si>
    <t>Lead No. 14328</t>
  </si>
  <si>
    <t>CB - Malad East Branch - Shilpa Amit Jain And Amit Ratnaprakash Jain - Residential Flat No. 202, 2nd Floor, K B C Heritage, Village - Sandor, Vasai East</t>
  </si>
  <si>
    <t xml:space="preserve">Agreement </t>
  </si>
  <si>
    <t>Area</t>
  </si>
  <si>
    <t>Sq. M.</t>
  </si>
  <si>
    <t>Sq. Ft.</t>
  </si>
  <si>
    <t>27.09.2023</t>
  </si>
  <si>
    <t>2 BHK</t>
  </si>
  <si>
    <t xml:space="preserve">Meassurement </t>
  </si>
  <si>
    <t>Dry</t>
  </si>
  <si>
    <t>FMV</t>
  </si>
  <si>
    <t>RV</t>
  </si>
  <si>
    <t>DV</t>
  </si>
  <si>
    <t>CB (Malad East Branch)</t>
  </si>
  <si>
    <t>Shilpa Jain</t>
  </si>
  <si>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</si>
  <si>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</si>
  <si>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</si>
  <si>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</si>
  <si>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</si>
  <si>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</si>
  <si>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5% for Higher floor (5th -10th Floor)</t>
  </si>
  <si>
    <t>Mumbai</t>
  </si>
  <si>
    <t>Thane</t>
  </si>
  <si>
    <t>Guideline Rate (New Property) -A</t>
  </si>
  <si>
    <t>Sq. Mtr.</t>
  </si>
  <si>
    <t>(-) Land Cost - B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</si>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</sst>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 * #,##0.00_ ;_ * \-#,##0.00_ ;_ * &quot;-&quot;??_ ;_ @_ "/>
    <numFmt numFmtId="164" formatCode="_-* #,##0.00_-;\-* #,##0.00_-;_-* &quot;-&quot;??_-;_-@_-"/>
    <numFmt numFmtId="165" formatCode="_(* #,##0.00_);_(* \(#,##0.00\);_(* &quot;-&quot;??_);_(@_)"/>
    <numFmt numFmtId="166" formatCode="_ * #,##0_ ;_ * \-#,##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1"/>
      <name val="Arial Narrow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</cellStyleXfs>
  <cellXfs count="100">
    <xf numFmtId="0" fontId="0" fillId="0" borderId="0" xfId="0"/>
    <xf numFmtId="0" fontId="0" fillId="0" borderId="3" xfId="0" applyBorder="1"/>
    <xf numFmtId="43" fontId="0" fillId="0" borderId="0" xfId="0" applyNumberFormat="1"/>
    <xf numFmtId="0" fontId="2" fillId="0" borderId="0" xfId="0" applyFont="1"/>
    <xf numFmtId="0" fontId="0" fillId="0" borderId="1" xfId="0" applyBorder="1"/>
    <xf numFmtId="0" fontId="2" fillId="0" borderId="2" xfId="0" applyFont="1" applyBorder="1"/>
    <xf numFmtId="43" fontId="2" fillId="0" borderId="0" xfId="0" applyNumberFormat="1" applyFont="1"/>
    <xf numFmtId="0" fontId="3" fillId="0" borderId="0" xfId="2" applyFill="1" applyBorder="1" applyAlignment="1" applyProtection="1"/>
    <xf numFmtId="0" fontId="5" fillId="0" borderId="1" xfId="0" applyFont="1" applyBorder="1" applyAlignment="1">
      <alignment horizontal="center"/>
    </xf>
    <xf numFmtId="43" fontId="4" fillId="0" borderId="1" xfId="0" applyNumberFormat="1" applyFont="1" applyBorder="1"/>
    <xf numFmtId="10" fontId="4" fillId="0" borderId="1" xfId="1" applyNumberFormat="1" applyFont="1" applyBorder="1"/>
    <xf numFmtId="43" fontId="4" fillId="0" borderId="1" xfId="1" applyFont="1" applyBorder="1"/>
    <xf numFmtId="0" fontId="5" fillId="0" borderId="1" xfId="0" applyFont="1" applyBorder="1" applyAlignment="1">
      <alignment horizontal="center" wrapText="1"/>
    </xf>
    <xf numFmtId="0" fontId="6" fillId="2" borderId="1" xfId="0" applyFont="1" applyFill="1" applyBorder="1"/>
    <xf numFmtId="43" fontId="6" fillId="2" borderId="1" xfId="0" applyNumberFormat="1" applyFont="1" applyFill="1" applyBorder="1"/>
    <xf numFmtId="43" fontId="5" fillId="2" borderId="1" xfId="0" applyNumberFormat="1" applyFont="1" applyFill="1" applyBorder="1"/>
    <xf numFmtId="0" fontId="5" fillId="2" borderId="1" xfId="0" applyFont="1" applyFill="1" applyBorder="1"/>
    <xf numFmtId="0" fontId="6" fillId="2" borderId="1" xfId="1" applyNumberFormat="1" applyFont="1" applyFill="1" applyBorder="1"/>
    <xf numFmtId="0" fontId="6" fillId="2" borderId="1" xfId="1" applyNumberFormat="1" applyFont="1" applyFill="1" applyBorder="1" applyAlignment="1">
      <alignment wrapText="1"/>
    </xf>
    <xf numFmtId="10" fontId="6" fillId="2" borderId="1" xfId="1" applyNumberFormat="1" applyFont="1" applyFill="1" applyBorder="1"/>
    <xf numFmtId="43" fontId="6" fillId="2" borderId="1" xfId="1" applyFont="1" applyFill="1" applyBorder="1"/>
    <xf numFmtId="164" fontId="0" fillId="0" borderId="1" xfId="0" applyNumberFormat="1" applyBorder="1"/>
    <xf numFmtId="165" fontId="2" fillId="0" borderId="1" xfId="0" applyNumberFormat="1" applyFont="1" applyBorder="1"/>
    <xf numFmtId="0" fontId="7" fillId="3" borderId="0" xfId="0" applyFont="1" applyFill="1"/>
    <xf numFmtId="0" fontId="0" fillId="0" borderId="0" xfId="0" applyAlignment="1">
      <alignment wrapText="1"/>
    </xf>
    <xf numFmtId="4" fontId="0" fillId="0" borderId="0" xfId="0" applyNumberFormat="1"/>
    <xf numFmtId="43" fontId="0" fillId="0" borderId="0" xfId="1" applyFont="1" applyFill="1"/>
    <xf numFmtId="3" fontId="0" fillId="0" borderId="0" xfId="0" applyNumberFormat="1"/>
    <xf numFmtId="1" fontId="0" fillId="0" borderId="0" xfId="0" applyNumberFormat="1" applyAlignment="1">
      <alignment horizontal="right"/>
    </xf>
    <xf numFmtId="1" fontId="0" fillId="0" borderId="0" xfId="0" applyNumberFormat="1"/>
    <xf numFmtId="0" fontId="6" fillId="3" borderId="1" xfId="1" applyNumberFormat="1" applyFont="1" applyFill="1" applyBorder="1"/>
    <xf numFmtId="43" fontId="8" fillId="3" borderId="0" xfId="0" applyNumberFormat="1" applyFont="1" applyFill="1"/>
    <xf numFmtId="0" fontId="0" fillId="3" borderId="0" xfId="0" applyFill="1"/>
    <xf numFmtId="43" fontId="2" fillId="3" borderId="0" xfId="0" applyNumberFormat="1" applyFont="1" applyFill="1"/>
    <xf numFmtId="0" fontId="7" fillId="3" borderId="0" xfId="0" applyFont="1" applyFill="1" applyAlignment="1">
      <alignment horizontal="center"/>
    </xf>
    <xf numFmtId="0" fontId="7" fillId="3" borderId="3" xfId="0" applyFont="1" applyFill="1" applyBorder="1" applyAlignment="1">
      <alignment horizontal="center"/>
    </xf>
    <xf numFmtId="0" fontId="7" fillId="3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7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4" fontId="0" fillId="3" borderId="0" xfId="0" applyNumberFormat="1" applyFill="1"/>
    <xf numFmtId="43" fontId="9" fillId="0" borderId="1" xfId="1" applyFont="1" applyFill="1" applyBorder="1"/>
    <xf numFmtId="43" fontId="10" fillId="3" borderId="1" xfId="1" applyFont="1" applyFill="1" applyBorder="1"/>
    <xf numFmtId="43" fontId="10" fillId="3" borderId="1" xfId="0" applyNumberFormat="1" applyFont="1" applyFill="1" applyBorder="1"/>
    <xf numFmtId="0" fontId="10" fillId="3" borderId="1" xfId="1" applyNumberFormat="1" applyFont="1" applyFill="1" applyBorder="1"/>
    <xf numFmtId="0" fontId="9" fillId="0" borderId="1" xfId="0" applyFont="1" applyBorder="1" applyAlignment="1">
      <alignment horizontal="center"/>
    </xf>
    <xf numFmtId="1" fontId="7" fillId="3" borderId="3" xfId="0" applyNumberFormat="1" applyFont="1" applyFill="1" applyBorder="1" applyAlignment="1">
      <alignment horizontal="center"/>
    </xf>
    <xf numFmtId="4" fontId="0" fillId="0" borderId="0" xfId="0" applyNumberFormat="1" applyFill="1"/>
    <xf numFmtId="0" fontId="13" fillId="0" borderId="4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43" fontId="0" fillId="0" borderId="1" xfId="1" applyFont="1" applyBorder="1"/>
    <xf numFmtId="0" fontId="13" fillId="0" borderId="6" xfId="0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0" fillId="0" borderId="8" xfId="0" applyBorder="1"/>
    <xf numFmtId="0" fontId="13" fillId="0" borderId="8" xfId="0" applyFont="1" applyBorder="1" applyAlignment="1">
      <alignment wrapText="1"/>
    </xf>
    <xf numFmtId="0" fontId="0" fillId="0" borderId="9" xfId="0" applyBorder="1"/>
    <xf numFmtId="0" fontId="13" fillId="0" borderId="4" xfId="0" applyFont="1" applyBorder="1"/>
    <xf numFmtId="0" fontId="0" fillId="0" borderId="10" xfId="0" applyBorder="1"/>
    <xf numFmtId="0" fontId="0" fillId="0" borderId="5" xfId="0" applyBorder="1"/>
    <xf numFmtId="0" fontId="13" fillId="0" borderId="11" xfId="0" applyFont="1" applyBorder="1" applyAlignment="1">
      <alignment horizontal="center" wrapText="1"/>
    </xf>
    <xf numFmtId="0" fontId="13" fillId="0" borderId="12" xfId="0" applyFont="1" applyBorder="1" applyAlignment="1">
      <alignment horizontal="center" wrapText="1"/>
    </xf>
    <xf numFmtId="0" fontId="0" fillId="0" borderId="13" xfId="0" applyBorder="1"/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13" fillId="0" borderId="6" xfId="0" applyFont="1" applyBorder="1" applyAlignment="1">
      <alignment wrapText="1"/>
    </xf>
    <xf numFmtId="0" fontId="0" fillId="0" borderId="15" xfId="0" applyBorder="1"/>
    <xf numFmtId="43" fontId="0" fillId="3" borderId="1" xfId="1" applyFont="1" applyFill="1" applyBorder="1"/>
    <xf numFmtId="0" fontId="0" fillId="3" borderId="1" xfId="0" applyFill="1" applyBorder="1"/>
    <xf numFmtId="43" fontId="0" fillId="3" borderId="1" xfId="0" applyNumberFormat="1" applyFill="1" applyBorder="1"/>
    <xf numFmtId="0" fontId="0" fillId="0" borderId="14" xfId="0" applyBorder="1"/>
    <xf numFmtId="0" fontId="13" fillId="0" borderId="11" xfId="0" applyFont="1" applyBorder="1" applyAlignment="1">
      <alignment horizontal="right" wrapText="1"/>
    </xf>
    <xf numFmtId="0" fontId="7" fillId="0" borderId="13" xfId="0" applyFont="1" applyBorder="1"/>
    <xf numFmtId="0" fontId="7" fillId="0" borderId="14" xfId="0" applyFont="1" applyBorder="1"/>
    <xf numFmtId="0" fontId="0" fillId="0" borderId="1" xfId="0" applyBorder="1" applyAlignment="1">
      <alignment wrapText="1"/>
    </xf>
    <xf numFmtId="0" fontId="0" fillId="0" borderId="13" xfId="0" quotePrefix="1" applyBorder="1"/>
    <xf numFmtId="9" fontId="0" fillId="0" borderId="14" xfId="0" applyNumberFormat="1" applyBorder="1"/>
    <xf numFmtId="17" fontId="0" fillId="0" borderId="13" xfId="0" quotePrefix="1" applyNumberFormat="1" applyBorder="1"/>
    <xf numFmtId="0" fontId="7" fillId="0" borderId="1" xfId="0" applyFont="1" applyBorder="1"/>
    <xf numFmtId="0" fontId="0" fillId="0" borderId="16" xfId="0" applyBorder="1"/>
    <xf numFmtId="9" fontId="0" fillId="0" borderId="17" xfId="0" applyNumberFormat="1" applyBorder="1"/>
    <xf numFmtId="0" fontId="0" fillId="0" borderId="18" xfId="0" applyBorder="1"/>
    <xf numFmtId="0" fontId="0" fillId="0" borderId="19" xfId="0" applyBorder="1"/>
    <xf numFmtId="0" fontId="0" fillId="0" borderId="20" xfId="0" applyBorder="1"/>
    <xf numFmtId="0" fontId="0" fillId="0" borderId="21" xfId="0" applyBorder="1"/>
    <xf numFmtId="0" fontId="5" fillId="0" borderId="1" xfId="0" applyFont="1" applyBorder="1"/>
    <xf numFmtId="166" fontId="0" fillId="0" borderId="0" xfId="1" applyNumberFormat="1" applyFont="1"/>
    <xf numFmtId="166" fontId="0" fillId="3" borderId="1" xfId="0" applyNumberFormat="1" applyFill="1" applyBorder="1"/>
    <xf numFmtId="0" fontId="13" fillId="0" borderId="22" xfId="0" applyFont="1" applyBorder="1" applyAlignment="1">
      <alignment horizontal="center" wrapText="1"/>
    </xf>
    <xf numFmtId="0" fontId="0" fillId="0" borderId="23" xfId="0" applyBorder="1" applyAlignment="1">
      <alignment horizontal="center"/>
    </xf>
    <xf numFmtId="0" fontId="13" fillId="0" borderId="0" xfId="0" applyFont="1" applyAlignment="1">
      <alignment horizontal="right" wrapText="1"/>
    </xf>
    <xf numFmtId="43" fontId="12" fillId="0" borderId="1" xfId="1" applyFont="1" applyFill="1" applyBorder="1"/>
    <xf numFmtId="0" fontId="12" fillId="0" borderId="1" xfId="0" applyFont="1" applyFill="1" applyBorder="1"/>
    <xf numFmtId="9" fontId="12" fillId="0" borderId="1" xfId="1" applyNumberFormat="1" applyFont="1" applyFill="1" applyBorder="1"/>
    <xf numFmtId="9" fontId="12" fillId="0" borderId="1" xfId="0" applyNumberFormat="1" applyFont="1" applyFill="1" applyBorder="1"/>
    <xf numFmtId="0" fontId="12" fillId="0" borderId="0" xfId="0" applyFont="1" applyFill="1"/>
    <xf numFmtId="43" fontId="12" fillId="0" borderId="1" xfId="0" applyNumberFormat="1" applyFont="1" applyFill="1" applyBorder="1"/>
    <xf numFmtId="43" fontId="12" fillId="0" borderId="0" xfId="1" applyFont="1" applyFill="1" applyBorder="1"/>
    <xf numFmtId="0" fontId="11" fillId="0" borderId="1" xfId="1" applyNumberFormat="1" applyFont="1" applyFill="1" applyBorder="1"/>
    <xf numFmtId="43" fontId="12" fillId="0" borderId="0" xfId="0" applyNumberFormat="1" applyFont="1" applyFill="1"/>
    <xf numFmtId="0" fontId="11" fillId="0" borderId="1" xfId="0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487199</xdr:colOff>
      <xdr:row>44</xdr:row>
      <xdr:rowOff>20223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DC73097-20FD-C40B-B6A2-99A304A7B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202699" cy="8402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44055</xdr:colOff>
      <xdr:row>88</xdr:row>
      <xdr:rowOff>29696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C74BE42-8DB3-E14D-AECA-A6B379ECD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8545118" cy="8030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10</xdr:col>
      <xdr:colOff>310453</xdr:colOff>
      <xdr:row>132</xdr:row>
      <xdr:rowOff>67801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05343B-BE75-9D2E-E21B-DF2891AAC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7145000"/>
          <a:ext cx="6382641" cy="80688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544192</xdr:colOff>
      <xdr:row>35</xdr:row>
      <xdr:rowOff>39036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4E9574-F4FB-0F10-5DEC-9B7529DBD8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78592" cy="67065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13</xdr:col>
      <xdr:colOff>239264</xdr:colOff>
      <xdr:row>81</xdr:row>
      <xdr:rowOff>134539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337A816-514C-7229-D56D-D6A85F520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048500"/>
          <a:ext cx="8164064" cy="8516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14</xdr:col>
      <xdr:colOff>515613</xdr:colOff>
      <xdr:row>119</xdr:row>
      <xdr:rowOff>124773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819B0BE-955C-58EF-17C7-19D2A8DDE7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002000"/>
          <a:ext cx="9050013" cy="6792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121</xdr:row>
      <xdr:rowOff>0</xdr:rowOff>
    </xdr:from>
    <xdr:to>
      <xdr:col>14</xdr:col>
      <xdr:colOff>601350</xdr:colOff>
      <xdr:row>166</xdr:row>
      <xdr:rowOff>29775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52D859D-251B-F444-99E0-D6EE9BA4C8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3050500"/>
          <a:ext cx="9135750" cy="8602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14</xdr:col>
      <xdr:colOff>391771</xdr:colOff>
      <xdr:row>210</xdr:row>
      <xdr:rowOff>124986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FE259AC-C6E2-22E7-7C1A-649586BF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1813500"/>
          <a:ext cx="8926171" cy="83164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14</xdr:col>
      <xdr:colOff>525139</xdr:colOff>
      <xdr:row>256</xdr:row>
      <xdr:rowOff>1170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E63770-0160-76BC-2033-928A79DFC5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0386000"/>
          <a:ext cx="9059539" cy="8383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14</xdr:col>
      <xdr:colOff>487034</xdr:colOff>
      <xdr:row>302</xdr:row>
      <xdr:rowOff>86907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510FF6-CF04-3DBD-3B0F-E1584F641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49149000"/>
          <a:ext cx="9021434" cy="8468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353750</xdr:colOff>
      <xdr:row>43</xdr:row>
      <xdr:rowOff>58275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70DBCC-0891-2CE3-9FFE-DF4B9E0E5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97750" cy="8059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F68305-EA08-4EE6-91EC-94BE71715432}">
  <dimension ref="A1:P85"/>
  <sheetViews>
    <sheetView tabSelected="1" workbookViewId="0">
      <selection activeCell="D15" sqref="D15"/>
    </sheetView>
  </sheetViews>
  <sheetFormatPr defaultRowHeight="15" x14ac:dyDescent="0.25"/>
  <cols>
    <col min="1" max="1" width="42.42578125" bestFit="1" customWidth="1"/>
    <col min="2" max="2" width="12.7109375" bestFit="1" customWidth="1"/>
    <col min="3" max="3" width="13.7109375" customWidth="1"/>
    <col min="4" max="4" width="15.5703125" customWidth="1"/>
    <col min="5" max="5" width="6.42578125" bestFit="1" customWidth="1"/>
    <col min="6" max="6" width="11.5703125" bestFit="1" customWidth="1"/>
    <col min="7" max="7" width="12.7109375" bestFit="1" customWidth="1"/>
    <col min="8" max="8" width="4.5703125" bestFit="1" customWidth="1"/>
    <col min="9" max="9" width="12.28515625" bestFit="1" customWidth="1"/>
    <col min="10" max="10" width="12.5703125" bestFit="1" customWidth="1"/>
    <col min="11" max="11" width="12" bestFit="1" customWidth="1"/>
  </cols>
  <sheetData>
    <row r="1" spans="1:16" ht="15.75" thickBot="1" x14ac:dyDescent="0.3">
      <c r="F1" s="37"/>
      <c r="G1" s="37"/>
    </row>
    <row r="2" spans="1:16" ht="15.75" thickBot="1" x14ac:dyDescent="0.3">
      <c r="C2">
        <f>215620*0.5</f>
        <v>107810</v>
      </c>
      <c r="D2" s="2">
        <f>B3+C2</f>
        <v>148810</v>
      </c>
      <c r="F2" s="48" t="s">
        <v>32</v>
      </c>
      <c r="G2" s="49"/>
    </row>
    <row r="3" spans="1:16" ht="15.75" thickBot="1" x14ac:dyDescent="0.3">
      <c r="A3" s="4" t="s">
        <v>33</v>
      </c>
      <c r="B3" s="50">
        <v>41000</v>
      </c>
      <c r="C3" s="4"/>
      <c r="D3" s="4"/>
      <c r="E3" s="4"/>
      <c r="F3" s="51" t="s">
        <v>34</v>
      </c>
      <c r="G3" s="52" t="s">
        <v>35</v>
      </c>
      <c r="H3" s="53"/>
      <c r="J3" s="54" t="s">
        <v>36</v>
      </c>
      <c r="K3" s="55"/>
      <c r="M3" s="56" t="s">
        <v>37</v>
      </c>
      <c r="N3" s="57"/>
      <c r="O3" s="57"/>
      <c r="P3" s="58"/>
    </row>
    <row r="4" spans="1:16" ht="27" thickBot="1" x14ac:dyDescent="0.3">
      <c r="A4" s="4" t="s">
        <v>38</v>
      </c>
      <c r="B4" s="50">
        <v>0</v>
      </c>
      <c r="C4" s="4"/>
      <c r="D4" s="4"/>
      <c r="E4" s="4"/>
      <c r="F4" s="59">
        <v>1</v>
      </c>
      <c r="G4" s="60">
        <v>0</v>
      </c>
      <c r="H4" s="61">
        <v>100</v>
      </c>
      <c r="J4" s="62" t="s">
        <v>39</v>
      </c>
      <c r="K4" s="63" t="s">
        <v>40</v>
      </c>
      <c r="M4" s="51" t="s">
        <v>34</v>
      </c>
      <c r="N4" s="64" t="s">
        <v>35</v>
      </c>
      <c r="O4" s="65"/>
    </row>
    <row r="5" spans="1:16" ht="15.75" thickBot="1" x14ac:dyDescent="0.3">
      <c r="A5" s="4" t="s">
        <v>41</v>
      </c>
      <c r="B5" s="66">
        <f>B3+B4</f>
        <v>41000</v>
      </c>
      <c r="C5" s="67" t="s">
        <v>42</v>
      </c>
      <c r="D5" s="68">
        <f>ROUND(B5/10.764,0)</f>
        <v>3809</v>
      </c>
      <c r="E5" s="67" t="s">
        <v>22</v>
      </c>
      <c r="F5" s="59">
        <v>2</v>
      </c>
      <c r="G5" s="60">
        <v>0</v>
      </c>
      <c r="H5" s="61">
        <v>100</v>
      </c>
      <c r="J5" s="61">
        <v>2554.8123374210331</v>
      </c>
      <c r="K5" s="69">
        <v>2248.2348569305091</v>
      </c>
      <c r="M5" s="59">
        <v>1</v>
      </c>
      <c r="N5" s="70">
        <v>0</v>
      </c>
      <c r="O5" s="61">
        <v>100</v>
      </c>
    </row>
    <row r="6" spans="1:16" ht="15.75" thickBot="1" x14ac:dyDescent="0.3">
      <c r="A6" s="4" t="s">
        <v>43</v>
      </c>
      <c r="B6" s="90">
        <v>18400</v>
      </c>
      <c r="C6" s="91"/>
      <c r="D6" s="91"/>
      <c r="E6" s="91"/>
      <c r="F6" s="59">
        <v>3</v>
      </c>
      <c r="G6" s="60">
        <v>5</v>
      </c>
      <c r="H6" s="61">
        <v>95</v>
      </c>
      <c r="J6" s="71" t="s">
        <v>10</v>
      </c>
      <c r="K6" s="72" t="s">
        <v>44</v>
      </c>
      <c r="M6" s="59">
        <v>2</v>
      </c>
      <c r="N6" s="70">
        <v>0</v>
      </c>
      <c r="O6" s="61">
        <v>100</v>
      </c>
    </row>
    <row r="7" spans="1:16" ht="15.75" thickBot="1" x14ac:dyDescent="0.3">
      <c r="A7" s="4" t="s">
        <v>45</v>
      </c>
      <c r="B7" s="90">
        <f>B5-B6</f>
        <v>22600</v>
      </c>
      <c r="C7" s="91"/>
      <c r="D7" s="91"/>
      <c r="E7" s="91"/>
      <c r="F7" s="59">
        <v>4</v>
      </c>
      <c r="G7" s="60">
        <v>5</v>
      </c>
      <c r="H7" s="61">
        <v>95</v>
      </c>
      <c r="J7" s="61" t="s">
        <v>46</v>
      </c>
      <c r="K7" s="69" t="s">
        <v>47</v>
      </c>
      <c r="M7" s="59">
        <v>3</v>
      </c>
      <c r="N7" s="70">
        <v>5</v>
      </c>
      <c r="O7" s="61">
        <v>95</v>
      </c>
    </row>
    <row r="8" spans="1:16" ht="15.75" thickBot="1" x14ac:dyDescent="0.3">
      <c r="A8" s="4" t="s">
        <v>48</v>
      </c>
      <c r="B8" s="92">
        <v>0.08</v>
      </c>
      <c r="C8" s="93">
        <f>1-B8</f>
        <v>0.92</v>
      </c>
      <c r="D8" s="91"/>
      <c r="E8" s="91"/>
      <c r="F8" s="59">
        <v>5</v>
      </c>
      <c r="G8" s="60">
        <v>5</v>
      </c>
      <c r="H8" s="61">
        <v>95</v>
      </c>
      <c r="J8" s="61"/>
      <c r="K8" s="69"/>
      <c r="M8" s="59">
        <v>4</v>
      </c>
      <c r="N8" s="70">
        <v>5</v>
      </c>
      <c r="O8" s="61">
        <v>95</v>
      </c>
    </row>
    <row r="9" spans="1:16" ht="15.75" thickBot="1" x14ac:dyDescent="0.3">
      <c r="A9" s="73" t="s">
        <v>49</v>
      </c>
      <c r="B9" s="94"/>
      <c r="C9" s="90">
        <f>ROUND(B7*C8,0)</f>
        <v>20792</v>
      </c>
      <c r="D9" s="91"/>
      <c r="E9" s="91"/>
      <c r="F9" s="59">
        <v>6</v>
      </c>
      <c r="G9" s="60">
        <v>6</v>
      </c>
      <c r="H9" s="61">
        <v>94</v>
      </c>
      <c r="J9" s="74" t="s">
        <v>50</v>
      </c>
      <c r="K9" s="75">
        <v>0.05</v>
      </c>
      <c r="M9" s="59">
        <v>5</v>
      </c>
      <c r="N9" s="70">
        <v>5</v>
      </c>
      <c r="O9" s="61">
        <v>95</v>
      </c>
    </row>
    <row r="10" spans="1:16" ht="15.75" thickBot="1" x14ac:dyDescent="0.3">
      <c r="A10" s="4" t="s">
        <v>51</v>
      </c>
      <c r="B10" s="90">
        <f>B6+C9</f>
        <v>39192</v>
      </c>
      <c r="C10" s="91" t="s">
        <v>42</v>
      </c>
      <c r="D10" s="95">
        <f>ROUND(B10/10.764,0)</f>
        <v>3641</v>
      </c>
      <c r="E10" s="91" t="s">
        <v>22</v>
      </c>
      <c r="F10" s="59">
        <v>7</v>
      </c>
      <c r="G10" s="60">
        <v>7</v>
      </c>
      <c r="H10" s="61">
        <v>93</v>
      </c>
      <c r="J10" s="76" t="s">
        <v>52</v>
      </c>
      <c r="K10" s="75">
        <v>0.1</v>
      </c>
      <c r="M10" s="59">
        <v>6</v>
      </c>
      <c r="N10" s="70">
        <v>6.5</v>
      </c>
      <c r="O10" s="61">
        <f t="shared" ref="O10:O63" si="0">O9-1.5</f>
        <v>93.5</v>
      </c>
    </row>
    <row r="11" spans="1:16" ht="15.75" thickBot="1" x14ac:dyDescent="0.3">
      <c r="B11" s="96"/>
      <c r="C11" s="94"/>
      <c r="D11" s="94"/>
      <c r="E11" s="94"/>
      <c r="F11" s="59">
        <v>8</v>
      </c>
      <c r="G11" s="60">
        <v>8</v>
      </c>
      <c r="H11" s="61">
        <v>92</v>
      </c>
      <c r="J11" s="61" t="s">
        <v>53</v>
      </c>
      <c r="K11" s="75">
        <v>0.15</v>
      </c>
      <c r="M11" s="59">
        <v>7</v>
      </c>
      <c r="N11" s="70">
        <v>8</v>
      </c>
      <c r="O11" s="61">
        <f t="shared" si="0"/>
        <v>92</v>
      </c>
    </row>
    <row r="12" spans="1:16" ht="15.75" thickBot="1" x14ac:dyDescent="0.3">
      <c r="A12" s="77" t="s">
        <v>54</v>
      </c>
      <c r="B12" s="97">
        <v>2024</v>
      </c>
      <c r="C12" s="94"/>
      <c r="D12" s="98"/>
      <c r="E12" s="94"/>
      <c r="F12" s="59">
        <v>9</v>
      </c>
      <c r="G12" s="60">
        <v>9</v>
      </c>
      <c r="H12" s="61">
        <v>91</v>
      </c>
      <c r="J12" s="78" t="s">
        <v>55</v>
      </c>
      <c r="K12" s="79">
        <v>0.2</v>
      </c>
      <c r="M12" s="59">
        <v>8</v>
      </c>
      <c r="N12" s="70">
        <v>9.5</v>
      </c>
      <c r="O12" s="61">
        <f t="shared" si="0"/>
        <v>90.5</v>
      </c>
    </row>
    <row r="13" spans="1:16" ht="15.75" thickBot="1" x14ac:dyDescent="0.3">
      <c r="A13" s="77" t="s">
        <v>56</v>
      </c>
      <c r="B13" s="97">
        <v>2016</v>
      </c>
      <c r="C13" s="98"/>
      <c r="D13" s="94"/>
      <c r="E13" s="94"/>
      <c r="F13" s="59">
        <v>10</v>
      </c>
      <c r="G13" s="60">
        <v>10</v>
      </c>
      <c r="H13" s="61">
        <v>90</v>
      </c>
      <c r="J13" s="80"/>
      <c r="K13" s="81"/>
      <c r="M13" s="59">
        <v>9</v>
      </c>
      <c r="N13" s="70">
        <v>11</v>
      </c>
      <c r="O13" s="61">
        <f t="shared" si="0"/>
        <v>89</v>
      </c>
    </row>
    <row r="14" spans="1:16" ht="15.75" thickBot="1" x14ac:dyDescent="0.3">
      <c r="A14" s="77" t="s">
        <v>57</v>
      </c>
      <c r="B14" s="97">
        <f>B12-B13</f>
        <v>8</v>
      </c>
      <c r="C14" s="94"/>
      <c r="D14" s="94"/>
      <c r="E14" s="94"/>
      <c r="F14" s="59">
        <v>11</v>
      </c>
      <c r="G14" s="60">
        <v>11</v>
      </c>
      <c r="H14" s="61">
        <v>89</v>
      </c>
      <c r="J14" s="82"/>
      <c r="K14" s="83"/>
      <c r="M14" s="59">
        <v>10</v>
      </c>
      <c r="N14" s="70">
        <v>12.5</v>
      </c>
      <c r="O14" s="61">
        <f t="shared" si="0"/>
        <v>87.5</v>
      </c>
    </row>
    <row r="15" spans="1:16" ht="17.25" thickBot="1" x14ac:dyDescent="0.35">
      <c r="A15" s="84" t="s">
        <v>58</v>
      </c>
      <c r="B15" s="99">
        <f>60-B14</f>
        <v>52</v>
      </c>
      <c r="C15" s="94"/>
      <c r="D15" s="94"/>
      <c r="E15" s="94"/>
      <c r="F15" s="59">
        <v>12</v>
      </c>
      <c r="G15" s="60">
        <v>12</v>
      </c>
      <c r="H15" s="61">
        <v>88</v>
      </c>
      <c r="M15" s="59">
        <v>11</v>
      </c>
      <c r="N15" s="70">
        <v>14</v>
      </c>
      <c r="O15" s="61">
        <f t="shared" si="0"/>
        <v>86</v>
      </c>
    </row>
    <row r="16" spans="1:16" ht="15.75" thickBot="1" x14ac:dyDescent="0.3">
      <c r="D16" s="2"/>
      <c r="F16" s="59">
        <v>13</v>
      </c>
      <c r="G16" s="60">
        <v>13</v>
      </c>
      <c r="H16" s="61">
        <v>87</v>
      </c>
      <c r="I16" s="2"/>
      <c r="M16" s="59">
        <v>12</v>
      </c>
      <c r="N16" s="70">
        <v>15.5</v>
      </c>
      <c r="O16" s="61">
        <f t="shared" si="0"/>
        <v>84.5</v>
      </c>
    </row>
    <row r="17" spans="1:15" ht="15.75" thickBot="1" x14ac:dyDescent="0.3">
      <c r="B17" s="2"/>
      <c r="F17" s="59">
        <v>14</v>
      </c>
      <c r="G17" s="60">
        <v>14</v>
      </c>
      <c r="H17" s="61">
        <v>86</v>
      </c>
      <c r="J17" s="2"/>
      <c r="K17" s="2"/>
      <c r="M17" s="59">
        <v>13</v>
      </c>
      <c r="N17" s="70">
        <v>17</v>
      </c>
      <c r="O17" s="61">
        <f t="shared" si="0"/>
        <v>83</v>
      </c>
    </row>
    <row r="18" spans="1:15" ht="15.75" thickBot="1" x14ac:dyDescent="0.3">
      <c r="F18" s="59">
        <v>15</v>
      </c>
      <c r="G18" s="60">
        <v>15</v>
      </c>
      <c r="H18" s="61">
        <v>85</v>
      </c>
      <c r="I18" s="2"/>
      <c r="K18" s="2"/>
      <c r="M18" s="59">
        <v>14</v>
      </c>
      <c r="N18" s="70">
        <v>18.5</v>
      </c>
      <c r="O18" s="61">
        <f t="shared" si="0"/>
        <v>81.5</v>
      </c>
    </row>
    <row r="19" spans="1:15" ht="15.75" thickBot="1" x14ac:dyDescent="0.3">
      <c r="A19" s="4"/>
      <c r="B19" s="50"/>
      <c r="C19" s="4"/>
      <c r="D19" s="4"/>
      <c r="E19" s="4"/>
      <c r="F19" s="59">
        <v>16</v>
      </c>
      <c r="G19" s="60">
        <v>16</v>
      </c>
      <c r="H19" s="61">
        <v>84</v>
      </c>
      <c r="M19" s="59">
        <v>15</v>
      </c>
      <c r="N19" s="70">
        <v>20</v>
      </c>
      <c r="O19" s="61">
        <f t="shared" si="0"/>
        <v>80</v>
      </c>
    </row>
    <row r="20" spans="1:15" ht="15.75" thickBot="1" x14ac:dyDescent="0.3">
      <c r="A20" s="4"/>
      <c r="B20" s="50"/>
      <c r="C20" s="4"/>
      <c r="D20" s="4"/>
      <c r="E20" s="4"/>
      <c r="F20" s="59">
        <v>17</v>
      </c>
      <c r="G20" s="60">
        <v>17</v>
      </c>
      <c r="H20" s="61">
        <v>83</v>
      </c>
      <c r="M20" s="59">
        <v>16</v>
      </c>
      <c r="N20" s="70">
        <v>21.5</v>
      </c>
      <c r="O20" s="61">
        <f t="shared" si="0"/>
        <v>78.5</v>
      </c>
    </row>
    <row r="21" spans="1:15" ht="15.75" thickBot="1" x14ac:dyDescent="0.3">
      <c r="A21" s="4"/>
      <c r="B21" s="66"/>
      <c r="C21" s="67"/>
      <c r="D21" s="68"/>
      <c r="E21" s="67"/>
      <c r="F21" s="59">
        <v>18</v>
      </c>
      <c r="G21" s="60">
        <v>18</v>
      </c>
      <c r="H21" s="61">
        <v>82</v>
      </c>
      <c r="M21" s="59">
        <v>17</v>
      </c>
      <c r="N21" s="70">
        <v>23</v>
      </c>
      <c r="O21" s="61">
        <f t="shared" si="0"/>
        <v>77</v>
      </c>
    </row>
    <row r="22" spans="1:15" ht="15.75" thickBot="1" x14ac:dyDescent="0.3">
      <c r="A22" s="4"/>
      <c r="B22" s="50"/>
      <c r="C22" s="4"/>
      <c r="D22" s="4"/>
      <c r="E22" s="4"/>
      <c r="F22" s="59">
        <v>19</v>
      </c>
      <c r="G22" s="60">
        <v>19</v>
      </c>
      <c r="H22" s="61">
        <v>81</v>
      </c>
      <c r="M22" s="59">
        <v>18</v>
      </c>
      <c r="N22" s="70">
        <v>24.5</v>
      </c>
      <c r="O22" s="61">
        <f t="shared" si="0"/>
        <v>75.5</v>
      </c>
    </row>
    <row r="23" spans="1:15" ht="15.75" thickBot="1" x14ac:dyDescent="0.3">
      <c r="A23" s="4"/>
      <c r="B23" s="50"/>
      <c r="C23" s="4"/>
      <c r="D23" s="4"/>
      <c r="E23" s="4"/>
      <c r="F23" s="59">
        <v>20</v>
      </c>
      <c r="G23" s="60">
        <v>20</v>
      </c>
      <c r="H23" s="61">
        <v>80</v>
      </c>
      <c r="M23" s="59">
        <v>19</v>
      </c>
      <c r="N23" s="70">
        <v>26</v>
      </c>
      <c r="O23" s="61">
        <f t="shared" si="0"/>
        <v>74</v>
      </c>
    </row>
    <row r="24" spans="1:15" ht="15.75" thickBot="1" x14ac:dyDescent="0.3">
      <c r="A24" s="73"/>
      <c r="B24" s="50"/>
      <c r="C24" s="4"/>
      <c r="D24" s="4"/>
      <c r="E24" s="4"/>
      <c r="F24" s="59">
        <v>21</v>
      </c>
      <c r="G24" s="60">
        <v>21</v>
      </c>
      <c r="H24" s="61">
        <v>79</v>
      </c>
      <c r="M24" s="59">
        <v>20</v>
      </c>
      <c r="N24" s="70">
        <v>27.5</v>
      </c>
      <c r="O24" s="61">
        <f t="shared" si="0"/>
        <v>72.5</v>
      </c>
    </row>
    <row r="25" spans="1:15" ht="15.75" thickBot="1" x14ac:dyDescent="0.3">
      <c r="A25" s="4"/>
      <c r="B25" s="66"/>
      <c r="C25" s="67"/>
      <c r="D25" s="68"/>
      <c r="E25" s="67"/>
      <c r="F25" s="59">
        <v>22</v>
      </c>
      <c r="G25" s="60">
        <v>22</v>
      </c>
      <c r="H25" s="61">
        <v>78</v>
      </c>
      <c r="M25" s="59">
        <v>21</v>
      </c>
      <c r="N25" s="70">
        <v>29</v>
      </c>
      <c r="O25" s="61">
        <f t="shared" si="0"/>
        <v>71</v>
      </c>
    </row>
    <row r="26" spans="1:15" ht="15.75" thickBot="1" x14ac:dyDescent="0.3">
      <c r="F26" s="59">
        <v>23</v>
      </c>
      <c r="G26" s="60">
        <v>23</v>
      </c>
      <c r="H26" s="61">
        <v>77</v>
      </c>
      <c r="M26" s="59">
        <v>22</v>
      </c>
      <c r="N26" s="70">
        <v>30.5</v>
      </c>
      <c r="O26" s="61">
        <f t="shared" si="0"/>
        <v>69.5</v>
      </c>
    </row>
    <row r="27" spans="1:15" ht="15.75" thickBot="1" x14ac:dyDescent="0.3">
      <c r="F27" s="59">
        <v>24</v>
      </c>
      <c r="G27" s="60">
        <v>24</v>
      </c>
      <c r="H27" s="61">
        <v>76</v>
      </c>
      <c r="M27" s="59">
        <v>23</v>
      </c>
      <c r="N27" s="70">
        <v>32</v>
      </c>
      <c r="O27" s="61">
        <f t="shared" si="0"/>
        <v>68</v>
      </c>
    </row>
    <row r="28" spans="1:15" ht="15.75" thickBot="1" x14ac:dyDescent="0.3">
      <c r="F28" s="59">
        <v>25</v>
      </c>
      <c r="G28" s="60">
        <v>25</v>
      </c>
      <c r="H28" s="61">
        <v>75</v>
      </c>
      <c r="M28" s="59">
        <v>24</v>
      </c>
      <c r="N28" s="70">
        <v>33.5</v>
      </c>
      <c r="O28" s="61">
        <f t="shared" si="0"/>
        <v>66.5</v>
      </c>
    </row>
    <row r="29" spans="1:15" ht="15.75" thickBot="1" x14ac:dyDescent="0.3">
      <c r="F29" s="59">
        <v>26</v>
      </c>
      <c r="G29" s="60">
        <v>26</v>
      </c>
      <c r="H29" s="61">
        <v>74</v>
      </c>
      <c r="M29" s="59">
        <v>25</v>
      </c>
      <c r="N29" s="70">
        <v>35</v>
      </c>
      <c r="O29" s="61">
        <f t="shared" si="0"/>
        <v>65</v>
      </c>
    </row>
    <row r="30" spans="1:15" ht="15.75" thickBot="1" x14ac:dyDescent="0.3">
      <c r="F30" s="59">
        <v>27</v>
      </c>
      <c r="G30" s="60">
        <v>27</v>
      </c>
      <c r="H30" s="61">
        <v>73</v>
      </c>
      <c r="M30" s="59">
        <v>26</v>
      </c>
      <c r="N30" s="70">
        <v>36.5</v>
      </c>
      <c r="O30" s="61">
        <f t="shared" si="0"/>
        <v>63.5</v>
      </c>
    </row>
    <row r="31" spans="1:15" ht="15.75" thickBot="1" x14ac:dyDescent="0.3">
      <c r="A31" s="85"/>
      <c r="B31" s="4"/>
      <c r="C31" s="4"/>
      <c r="D31" s="4"/>
      <c r="F31" s="59">
        <v>28</v>
      </c>
      <c r="G31" s="60">
        <v>28</v>
      </c>
      <c r="H31" s="61">
        <v>72</v>
      </c>
      <c r="M31" s="59">
        <v>27</v>
      </c>
      <c r="N31" s="70">
        <v>38</v>
      </c>
      <c r="O31" s="61">
        <f t="shared" si="0"/>
        <v>62</v>
      </c>
    </row>
    <row r="32" spans="1:15" ht="15.75" thickBot="1" x14ac:dyDescent="0.3">
      <c r="A32" s="50"/>
      <c r="B32" s="4"/>
      <c r="C32" s="4"/>
      <c r="D32" s="4"/>
      <c r="F32" s="59">
        <v>29</v>
      </c>
      <c r="G32" s="60">
        <v>29</v>
      </c>
      <c r="H32" s="61">
        <v>71</v>
      </c>
      <c r="M32" s="59">
        <v>28</v>
      </c>
      <c r="N32" s="70">
        <v>39.5</v>
      </c>
      <c r="O32" s="61">
        <f t="shared" si="0"/>
        <v>60.5</v>
      </c>
    </row>
    <row r="33" spans="1:15" ht="15.75" thickBot="1" x14ac:dyDescent="0.3">
      <c r="A33" s="66"/>
      <c r="B33" s="67"/>
      <c r="C33" s="86"/>
      <c r="D33" s="67"/>
      <c r="F33" s="59">
        <v>30</v>
      </c>
      <c r="G33" s="60">
        <v>30</v>
      </c>
      <c r="H33" s="61">
        <v>70</v>
      </c>
      <c r="M33" s="59">
        <v>29</v>
      </c>
      <c r="N33" s="70">
        <v>41</v>
      </c>
      <c r="O33" s="61">
        <f t="shared" si="0"/>
        <v>59</v>
      </c>
    </row>
    <row r="34" spans="1:15" ht="15.75" thickBot="1" x14ac:dyDescent="0.3">
      <c r="A34" s="50"/>
      <c r="B34" s="4"/>
      <c r="C34" s="4"/>
      <c r="D34" s="4"/>
      <c r="F34" s="59">
        <v>31</v>
      </c>
      <c r="G34" s="60">
        <v>31</v>
      </c>
      <c r="H34" s="61">
        <v>69</v>
      </c>
      <c r="M34" s="59">
        <v>30</v>
      </c>
      <c r="N34" s="70">
        <v>42.5</v>
      </c>
      <c r="O34" s="61">
        <f t="shared" si="0"/>
        <v>57.5</v>
      </c>
    </row>
    <row r="35" spans="1:15" ht="15.75" thickBot="1" x14ac:dyDescent="0.3">
      <c r="A35" s="85"/>
      <c r="B35" s="4"/>
      <c r="C35" s="4"/>
      <c r="D35" s="4"/>
      <c r="F35" s="59">
        <v>32</v>
      </c>
      <c r="G35" s="60">
        <v>32</v>
      </c>
      <c r="H35" s="61">
        <v>68</v>
      </c>
      <c r="M35" s="59">
        <v>31</v>
      </c>
      <c r="N35" s="70">
        <v>44</v>
      </c>
      <c r="O35" s="61">
        <f t="shared" si="0"/>
        <v>56</v>
      </c>
    </row>
    <row r="36" spans="1:15" ht="15.75" thickBot="1" x14ac:dyDescent="0.3">
      <c r="A36" s="50"/>
      <c r="B36" s="4"/>
      <c r="C36" s="4"/>
      <c r="D36" s="4"/>
      <c r="F36" s="59">
        <v>33</v>
      </c>
      <c r="G36" s="60">
        <v>33</v>
      </c>
      <c r="H36" s="61">
        <v>67</v>
      </c>
      <c r="M36" s="59">
        <v>32</v>
      </c>
      <c r="N36" s="70">
        <v>45.5</v>
      </c>
      <c r="O36" s="61">
        <f t="shared" si="0"/>
        <v>54.5</v>
      </c>
    </row>
    <row r="37" spans="1:15" ht="15.75" thickBot="1" x14ac:dyDescent="0.3">
      <c r="A37" s="66"/>
      <c r="B37" s="67"/>
      <c r="C37" s="68"/>
      <c r="D37" s="67"/>
      <c r="F37" s="59">
        <v>34</v>
      </c>
      <c r="G37" s="60">
        <v>34</v>
      </c>
      <c r="H37" s="61">
        <v>66</v>
      </c>
      <c r="M37" s="59">
        <v>33</v>
      </c>
      <c r="N37" s="70">
        <v>47</v>
      </c>
      <c r="O37" s="61">
        <f t="shared" si="0"/>
        <v>53</v>
      </c>
    </row>
    <row r="38" spans="1:15" ht="15.75" thickBot="1" x14ac:dyDescent="0.3">
      <c r="F38" s="59">
        <v>35</v>
      </c>
      <c r="G38" s="60">
        <v>35</v>
      </c>
      <c r="H38" s="61">
        <v>65</v>
      </c>
      <c r="M38" s="59">
        <v>34</v>
      </c>
      <c r="N38" s="70">
        <v>48.5</v>
      </c>
      <c r="O38" s="61">
        <f t="shared" si="0"/>
        <v>51.5</v>
      </c>
    </row>
    <row r="39" spans="1:15" ht="15.75" thickBot="1" x14ac:dyDescent="0.3">
      <c r="F39" s="59">
        <v>36</v>
      </c>
      <c r="G39" s="60">
        <v>36</v>
      </c>
      <c r="H39" s="61">
        <v>64</v>
      </c>
      <c r="M39" s="59">
        <v>35</v>
      </c>
      <c r="N39" s="70">
        <v>50</v>
      </c>
      <c r="O39" s="61">
        <f t="shared" si="0"/>
        <v>50</v>
      </c>
    </row>
    <row r="40" spans="1:15" ht="15.75" thickBot="1" x14ac:dyDescent="0.3">
      <c r="F40" s="59">
        <v>37</v>
      </c>
      <c r="G40" s="60">
        <v>37</v>
      </c>
      <c r="H40" s="61">
        <v>63</v>
      </c>
      <c r="M40" s="59">
        <v>36</v>
      </c>
      <c r="N40" s="70">
        <v>51.5</v>
      </c>
      <c r="O40" s="61">
        <f t="shared" si="0"/>
        <v>48.5</v>
      </c>
    </row>
    <row r="41" spans="1:15" ht="15.75" thickBot="1" x14ac:dyDescent="0.3">
      <c r="F41" s="59">
        <v>38</v>
      </c>
      <c r="G41" s="60">
        <v>38</v>
      </c>
      <c r="H41" s="61">
        <v>62</v>
      </c>
      <c r="M41" s="59">
        <v>37</v>
      </c>
      <c r="N41" s="70">
        <v>53</v>
      </c>
      <c r="O41" s="61">
        <f t="shared" si="0"/>
        <v>47</v>
      </c>
    </row>
    <row r="42" spans="1:15" ht="15.75" thickBot="1" x14ac:dyDescent="0.3">
      <c r="F42" s="59">
        <v>39</v>
      </c>
      <c r="G42" s="60">
        <v>39</v>
      </c>
      <c r="H42" s="61">
        <v>61</v>
      </c>
      <c r="M42" s="59">
        <v>38</v>
      </c>
      <c r="N42" s="70">
        <v>54.5</v>
      </c>
      <c r="O42" s="61">
        <f t="shared" si="0"/>
        <v>45.5</v>
      </c>
    </row>
    <row r="43" spans="1:15" ht="15.75" thickBot="1" x14ac:dyDescent="0.3">
      <c r="F43" s="59">
        <v>40</v>
      </c>
      <c r="G43" s="60">
        <v>40</v>
      </c>
      <c r="H43" s="61">
        <v>60</v>
      </c>
      <c r="M43" s="59">
        <v>39</v>
      </c>
      <c r="N43" s="70">
        <v>56</v>
      </c>
      <c r="O43" s="61">
        <f t="shared" si="0"/>
        <v>44</v>
      </c>
    </row>
    <row r="44" spans="1:15" ht="15.75" thickBot="1" x14ac:dyDescent="0.3">
      <c r="F44" s="59">
        <v>41</v>
      </c>
      <c r="G44" s="60">
        <v>41</v>
      </c>
      <c r="H44" s="61">
        <v>59</v>
      </c>
      <c r="M44" s="59">
        <v>40</v>
      </c>
      <c r="N44" s="70">
        <v>57.5</v>
      </c>
      <c r="O44" s="61">
        <f t="shared" si="0"/>
        <v>42.5</v>
      </c>
    </row>
    <row r="45" spans="1:15" ht="15.75" thickBot="1" x14ac:dyDescent="0.3">
      <c r="F45" s="59">
        <v>42</v>
      </c>
      <c r="G45" s="60">
        <v>42</v>
      </c>
      <c r="H45" s="61">
        <v>58</v>
      </c>
      <c r="M45" s="59">
        <v>41</v>
      </c>
      <c r="N45" s="70">
        <v>59</v>
      </c>
      <c r="O45" s="61">
        <f t="shared" si="0"/>
        <v>41</v>
      </c>
    </row>
    <row r="46" spans="1:15" ht="15.75" thickBot="1" x14ac:dyDescent="0.3">
      <c r="F46" s="59">
        <v>43</v>
      </c>
      <c r="G46" s="60">
        <v>43</v>
      </c>
      <c r="H46" s="61">
        <v>57</v>
      </c>
      <c r="M46" s="59">
        <v>42</v>
      </c>
      <c r="N46" s="70">
        <v>60.5</v>
      </c>
      <c r="O46" s="61">
        <f t="shared" si="0"/>
        <v>39.5</v>
      </c>
    </row>
    <row r="47" spans="1:15" ht="15.75" thickBot="1" x14ac:dyDescent="0.3">
      <c r="F47" s="59">
        <v>44</v>
      </c>
      <c r="G47" s="60">
        <v>44</v>
      </c>
      <c r="H47" s="61">
        <v>56</v>
      </c>
      <c r="M47" s="59">
        <v>43</v>
      </c>
      <c r="N47" s="70">
        <v>62</v>
      </c>
      <c r="O47" s="61">
        <f t="shared" si="0"/>
        <v>38</v>
      </c>
    </row>
    <row r="48" spans="1:15" ht="15.75" thickBot="1" x14ac:dyDescent="0.3">
      <c r="F48" s="59">
        <v>45</v>
      </c>
      <c r="G48" s="60">
        <v>45</v>
      </c>
      <c r="H48" s="61">
        <v>55</v>
      </c>
      <c r="M48" s="59">
        <v>44</v>
      </c>
      <c r="N48" s="70">
        <v>63.5</v>
      </c>
      <c r="O48" s="61">
        <f t="shared" si="0"/>
        <v>36.5</v>
      </c>
    </row>
    <row r="49" spans="6:15" ht="15.75" thickBot="1" x14ac:dyDescent="0.3">
      <c r="F49" s="59">
        <v>46</v>
      </c>
      <c r="G49" s="60">
        <v>46</v>
      </c>
      <c r="H49" s="61">
        <v>54</v>
      </c>
      <c r="M49" s="59">
        <v>45</v>
      </c>
      <c r="N49" s="70">
        <v>65</v>
      </c>
      <c r="O49" s="61">
        <f t="shared" si="0"/>
        <v>35</v>
      </c>
    </row>
    <row r="50" spans="6:15" ht="15.75" thickBot="1" x14ac:dyDescent="0.3">
      <c r="F50" s="59">
        <v>47</v>
      </c>
      <c r="G50" s="60">
        <v>47</v>
      </c>
      <c r="H50" s="61">
        <v>53</v>
      </c>
      <c r="M50" s="59">
        <v>46</v>
      </c>
      <c r="N50" s="70">
        <v>66.5</v>
      </c>
      <c r="O50" s="61">
        <f t="shared" si="0"/>
        <v>33.5</v>
      </c>
    </row>
    <row r="51" spans="6:15" ht="15.75" thickBot="1" x14ac:dyDescent="0.3">
      <c r="F51" s="59">
        <v>48</v>
      </c>
      <c r="G51" s="60">
        <v>48</v>
      </c>
      <c r="H51" s="61">
        <v>52</v>
      </c>
      <c r="M51" s="59">
        <v>47</v>
      </c>
      <c r="N51" s="70">
        <v>68</v>
      </c>
      <c r="O51" s="61">
        <f t="shared" si="0"/>
        <v>32</v>
      </c>
    </row>
    <row r="52" spans="6:15" ht="15.75" thickBot="1" x14ac:dyDescent="0.3">
      <c r="F52" s="59">
        <v>49</v>
      </c>
      <c r="G52" s="60">
        <v>49</v>
      </c>
      <c r="H52" s="61">
        <v>51</v>
      </c>
      <c r="M52" s="59">
        <v>48</v>
      </c>
      <c r="N52" s="70">
        <v>69.5</v>
      </c>
      <c r="O52" s="61">
        <f t="shared" si="0"/>
        <v>30.5</v>
      </c>
    </row>
    <row r="53" spans="6:15" ht="15.75" thickBot="1" x14ac:dyDescent="0.3">
      <c r="F53" s="59">
        <v>50</v>
      </c>
      <c r="G53" s="60">
        <v>50</v>
      </c>
      <c r="H53" s="61">
        <v>50</v>
      </c>
      <c r="M53" s="59">
        <v>49</v>
      </c>
      <c r="N53" s="70">
        <v>71</v>
      </c>
      <c r="O53" s="61">
        <f t="shared" si="0"/>
        <v>29</v>
      </c>
    </row>
    <row r="54" spans="6:15" ht="15.75" thickBot="1" x14ac:dyDescent="0.3">
      <c r="F54" s="59">
        <v>51</v>
      </c>
      <c r="G54" s="60">
        <v>51</v>
      </c>
      <c r="H54" s="61">
        <v>49</v>
      </c>
      <c r="M54" s="59">
        <v>50</v>
      </c>
      <c r="N54" s="70">
        <v>72.5</v>
      </c>
      <c r="O54" s="61">
        <f t="shared" si="0"/>
        <v>27.5</v>
      </c>
    </row>
    <row r="55" spans="6:15" ht="15.75" thickBot="1" x14ac:dyDescent="0.3">
      <c r="F55" s="59">
        <v>52</v>
      </c>
      <c r="G55" s="60">
        <v>52</v>
      </c>
      <c r="H55" s="61">
        <v>48</v>
      </c>
      <c r="M55" s="59">
        <v>51</v>
      </c>
      <c r="N55" s="70">
        <v>74</v>
      </c>
      <c r="O55" s="61">
        <f t="shared" si="0"/>
        <v>26</v>
      </c>
    </row>
    <row r="56" spans="6:15" ht="15.75" thickBot="1" x14ac:dyDescent="0.3">
      <c r="F56" s="59">
        <v>53</v>
      </c>
      <c r="G56" s="60">
        <v>53</v>
      </c>
      <c r="H56" s="61">
        <v>47</v>
      </c>
      <c r="M56" s="59">
        <v>52</v>
      </c>
      <c r="N56" s="70">
        <v>75.5</v>
      </c>
      <c r="O56" s="61">
        <f t="shared" si="0"/>
        <v>24.5</v>
      </c>
    </row>
    <row r="57" spans="6:15" ht="15.75" thickBot="1" x14ac:dyDescent="0.3">
      <c r="F57" s="59">
        <v>54</v>
      </c>
      <c r="G57" s="60">
        <v>54</v>
      </c>
      <c r="H57" s="61">
        <v>46</v>
      </c>
      <c r="M57" s="59">
        <v>53</v>
      </c>
      <c r="N57" s="70">
        <v>77</v>
      </c>
      <c r="O57" s="61">
        <f t="shared" si="0"/>
        <v>23</v>
      </c>
    </row>
    <row r="58" spans="6:15" ht="15.75" thickBot="1" x14ac:dyDescent="0.3">
      <c r="F58" s="59">
        <v>55</v>
      </c>
      <c r="G58" s="60">
        <v>55</v>
      </c>
      <c r="H58" s="61">
        <v>45</v>
      </c>
      <c r="M58" s="59">
        <v>54</v>
      </c>
      <c r="N58" s="70">
        <v>78.5</v>
      </c>
      <c r="O58" s="61">
        <f t="shared" si="0"/>
        <v>21.5</v>
      </c>
    </row>
    <row r="59" spans="6:15" ht="15.75" thickBot="1" x14ac:dyDescent="0.3">
      <c r="F59" s="59">
        <v>56</v>
      </c>
      <c r="G59" s="60">
        <v>56</v>
      </c>
      <c r="H59" s="61">
        <v>44</v>
      </c>
      <c r="M59" s="59">
        <v>55</v>
      </c>
      <c r="N59" s="70">
        <v>80</v>
      </c>
      <c r="O59" s="61">
        <f t="shared" si="0"/>
        <v>20</v>
      </c>
    </row>
    <row r="60" spans="6:15" ht="15.75" thickBot="1" x14ac:dyDescent="0.3">
      <c r="F60" s="59">
        <v>57</v>
      </c>
      <c r="G60" s="60">
        <v>57</v>
      </c>
      <c r="H60" s="61">
        <v>43</v>
      </c>
      <c r="M60" s="59">
        <v>56</v>
      </c>
      <c r="N60" s="70">
        <v>81.5</v>
      </c>
      <c r="O60" s="61">
        <f t="shared" si="0"/>
        <v>18.5</v>
      </c>
    </row>
    <row r="61" spans="6:15" ht="15.75" thickBot="1" x14ac:dyDescent="0.3">
      <c r="F61" s="59">
        <v>58</v>
      </c>
      <c r="G61" s="60">
        <v>58</v>
      </c>
      <c r="H61" s="61">
        <v>42</v>
      </c>
      <c r="M61" s="59">
        <v>57</v>
      </c>
      <c r="N61" s="70">
        <v>83</v>
      </c>
      <c r="O61" s="61">
        <f t="shared" si="0"/>
        <v>17</v>
      </c>
    </row>
    <row r="62" spans="6:15" ht="15.75" thickBot="1" x14ac:dyDescent="0.3">
      <c r="F62" s="59">
        <v>59</v>
      </c>
      <c r="G62" s="60">
        <v>59</v>
      </c>
      <c r="H62" s="61">
        <v>41</v>
      </c>
      <c r="M62" s="59">
        <v>58</v>
      </c>
      <c r="N62" s="70">
        <v>84.5</v>
      </c>
      <c r="O62" s="61">
        <f t="shared" si="0"/>
        <v>15.5</v>
      </c>
    </row>
    <row r="63" spans="6:15" ht="15.75" thickBot="1" x14ac:dyDescent="0.3">
      <c r="F63" s="59">
        <v>60</v>
      </c>
      <c r="G63" s="60">
        <v>60</v>
      </c>
      <c r="H63" s="61">
        <v>40</v>
      </c>
      <c r="M63" s="59">
        <v>59</v>
      </c>
      <c r="N63" s="70">
        <v>85</v>
      </c>
      <c r="O63" s="78">
        <f t="shared" si="0"/>
        <v>14</v>
      </c>
    </row>
    <row r="64" spans="6:15" ht="15.75" thickBot="1" x14ac:dyDescent="0.3">
      <c r="F64" s="59">
        <v>61</v>
      </c>
      <c r="G64" s="60">
        <v>61</v>
      </c>
      <c r="H64" s="61">
        <v>39</v>
      </c>
      <c r="M64" s="59">
        <v>60</v>
      </c>
    </row>
    <row r="65" spans="6:14" ht="15.75" thickBot="1" x14ac:dyDescent="0.3">
      <c r="F65" s="59">
        <v>62</v>
      </c>
      <c r="G65" s="60">
        <v>62</v>
      </c>
      <c r="H65" s="61">
        <v>38</v>
      </c>
      <c r="M65" s="59">
        <v>61</v>
      </c>
      <c r="N65" s="87"/>
    </row>
    <row r="66" spans="6:14" ht="15.75" thickBot="1" x14ac:dyDescent="0.3">
      <c r="F66" s="59">
        <v>63</v>
      </c>
      <c r="G66" s="60">
        <v>63</v>
      </c>
      <c r="H66" s="61">
        <v>37</v>
      </c>
      <c r="M66" s="59">
        <v>62</v>
      </c>
      <c r="N66" s="87"/>
    </row>
    <row r="67" spans="6:14" ht="15.75" thickBot="1" x14ac:dyDescent="0.3">
      <c r="F67" s="59">
        <v>64</v>
      </c>
      <c r="G67" s="60">
        <v>64</v>
      </c>
      <c r="H67" s="61">
        <v>36</v>
      </c>
      <c r="M67" s="59">
        <v>63</v>
      </c>
      <c r="N67" s="87"/>
    </row>
    <row r="68" spans="6:14" ht="15.75" thickBot="1" x14ac:dyDescent="0.3">
      <c r="F68" s="59">
        <v>65</v>
      </c>
      <c r="G68" s="60">
        <v>65</v>
      </c>
      <c r="H68" s="61">
        <v>35</v>
      </c>
      <c r="M68" s="59">
        <v>64</v>
      </c>
      <c r="N68" s="87"/>
    </row>
    <row r="69" spans="6:14" ht="15.75" thickBot="1" x14ac:dyDescent="0.3">
      <c r="F69" s="59">
        <v>66</v>
      </c>
      <c r="G69" s="60">
        <v>66</v>
      </c>
      <c r="H69" s="61">
        <v>34</v>
      </c>
      <c r="M69" s="59">
        <v>65</v>
      </c>
      <c r="N69" s="87"/>
    </row>
    <row r="70" spans="6:14" ht="15.75" thickBot="1" x14ac:dyDescent="0.3">
      <c r="F70" s="59">
        <v>67</v>
      </c>
      <c r="G70" s="60">
        <v>67</v>
      </c>
      <c r="H70" s="61">
        <v>33</v>
      </c>
      <c r="M70" s="59">
        <v>66</v>
      </c>
      <c r="N70" s="87"/>
    </row>
    <row r="71" spans="6:14" ht="15.75" thickBot="1" x14ac:dyDescent="0.3">
      <c r="F71" s="59">
        <v>68</v>
      </c>
      <c r="G71" s="60">
        <v>68</v>
      </c>
      <c r="H71" s="61">
        <v>32</v>
      </c>
      <c r="M71" s="59">
        <v>67</v>
      </c>
      <c r="N71" s="87"/>
    </row>
    <row r="72" spans="6:14" ht="15.75" thickBot="1" x14ac:dyDescent="0.3">
      <c r="F72" s="59">
        <v>69</v>
      </c>
      <c r="G72" s="60">
        <v>69</v>
      </c>
      <c r="H72" s="61">
        <v>31</v>
      </c>
      <c r="M72" s="59">
        <v>68</v>
      </c>
      <c r="N72" s="87"/>
    </row>
    <row r="73" spans="6:14" ht="15.75" thickBot="1" x14ac:dyDescent="0.3">
      <c r="F73" s="59">
        <v>70</v>
      </c>
      <c r="G73" s="60">
        <v>70</v>
      </c>
      <c r="H73" s="78">
        <v>30</v>
      </c>
      <c r="M73" s="59">
        <v>69</v>
      </c>
      <c r="N73" s="87"/>
    </row>
    <row r="74" spans="6:14" ht="15.75" thickBot="1" x14ac:dyDescent="0.3">
      <c r="F74" s="37"/>
      <c r="G74" s="88"/>
      <c r="H74" s="89"/>
      <c r="M74" s="59">
        <v>70</v>
      </c>
      <c r="N74" s="87"/>
    </row>
    <row r="75" spans="6:14" ht="15.75" thickBot="1" x14ac:dyDescent="0.3">
      <c r="F75" s="37"/>
      <c r="G75" s="88"/>
      <c r="M75" s="59"/>
      <c r="N75" s="87"/>
    </row>
    <row r="76" spans="6:14" x14ac:dyDescent="0.25">
      <c r="F76" s="37"/>
      <c r="G76" s="88"/>
    </row>
    <row r="77" spans="6:14" x14ac:dyDescent="0.25">
      <c r="F77" s="37"/>
      <c r="G77" s="88"/>
    </row>
    <row r="78" spans="6:14" x14ac:dyDescent="0.25">
      <c r="F78" s="37"/>
      <c r="G78" s="88"/>
    </row>
    <row r="79" spans="6:14" x14ac:dyDescent="0.25">
      <c r="F79" s="37"/>
      <c r="G79" s="88"/>
    </row>
    <row r="80" spans="6:14" x14ac:dyDescent="0.25">
      <c r="F80" s="37"/>
      <c r="G80" s="88"/>
    </row>
    <row r="81" spans="6:7" x14ac:dyDescent="0.25">
      <c r="F81" s="37"/>
      <c r="G81" s="88"/>
    </row>
    <row r="82" spans="6:7" x14ac:dyDescent="0.25">
      <c r="F82" s="37"/>
      <c r="G82" s="88"/>
    </row>
    <row r="83" spans="6:7" x14ac:dyDescent="0.25">
      <c r="F83" s="37"/>
      <c r="G83" s="88"/>
    </row>
    <row r="84" spans="6:7" x14ac:dyDescent="0.25">
      <c r="F84" s="37"/>
      <c r="G84" s="88"/>
    </row>
    <row r="85" spans="6:7" x14ac:dyDescent="0.25">
      <c r="F85" s="37"/>
      <c r="G85" s="88"/>
    </row>
  </sheetData>
  <mergeCells count="1">
    <mergeCell ref="F2:G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73"/>
  <sheetViews>
    <sheetView zoomScale="130" zoomScaleNormal="130" workbookViewId="0">
      <selection activeCell="E15" sqref="E15"/>
    </sheetView>
  </sheetViews>
  <sheetFormatPr defaultRowHeight="15" x14ac:dyDescent="0.25"/>
  <cols>
    <col min="2" max="2" width="21.140625" style="3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0" max="10" width="20.28515625" bestFit="1" customWidth="1"/>
    <col min="11" max="11" width="11.42578125" bestFit="1" customWidth="1"/>
    <col min="12" max="12" width="12.42578125" bestFit="1" customWidth="1"/>
    <col min="13" max="13" width="14.28515625" bestFit="1" customWidth="1"/>
    <col min="14" max="14" width="11.5703125" bestFit="1" customWidth="1"/>
    <col min="15" max="15" width="11.42578125" bestFit="1" customWidth="1"/>
  </cols>
  <sheetData>
    <row r="1" spans="2:11" x14ac:dyDescent="0.25">
      <c r="B1" s="5"/>
      <c r="D1" s="3"/>
      <c r="E1" s="34" t="s">
        <v>19</v>
      </c>
      <c r="F1" s="34" t="s">
        <v>20</v>
      </c>
      <c r="G1" s="34" t="s">
        <v>21</v>
      </c>
      <c r="H1" s="35" t="s">
        <v>22</v>
      </c>
      <c r="J1" s="38" t="s">
        <v>25</v>
      </c>
    </row>
    <row r="2" spans="2:11" ht="16.5" x14ac:dyDescent="0.3">
      <c r="B2" s="12" t="s">
        <v>3</v>
      </c>
      <c r="C2" s="8"/>
      <c r="D2" s="3"/>
      <c r="E2" s="36" t="s">
        <v>24</v>
      </c>
      <c r="F2" s="34" t="s">
        <v>12</v>
      </c>
      <c r="G2" s="34"/>
      <c r="H2" s="35">
        <v>575</v>
      </c>
      <c r="J2" s="39" t="s">
        <v>12</v>
      </c>
      <c r="K2" s="37">
        <v>531</v>
      </c>
    </row>
    <row r="3" spans="2:11" ht="16.5" x14ac:dyDescent="0.3">
      <c r="B3" s="17">
        <v>2025</v>
      </c>
      <c r="C3" s="9"/>
      <c r="D3" s="3"/>
      <c r="E3" s="23"/>
      <c r="F3" s="34" t="s">
        <v>13</v>
      </c>
      <c r="G3" s="23"/>
      <c r="H3" s="46">
        <f>H2*1.1</f>
        <v>632.5</v>
      </c>
      <c r="J3" s="39" t="s">
        <v>26</v>
      </c>
      <c r="K3" s="37">
        <v>23</v>
      </c>
    </row>
    <row r="4" spans="2:11" ht="16.5" x14ac:dyDescent="0.3">
      <c r="B4" s="30">
        <v>2023</v>
      </c>
      <c r="C4" s="9"/>
      <c r="D4" s="3"/>
      <c r="H4" s="1">
        <f>H2/10.764</f>
        <v>53.418803418803421</v>
      </c>
      <c r="K4" s="37">
        <f>SUM(K2:K3)</f>
        <v>554</v>
      </c>
    </row>
    <row r="5" spans="2:11" ht="16.5" x14ac:dyDescent="0.3">
      <c r="B5" s="18">
        <f>B3-B4</f>
        <v>2</v>
      </c>
      <c r="C5" s="4"/>
      <c r="D5" s="3"/>
      <c r="H5" s="1"/>
    </row>
    <row r="6" spans="2:11" ht="16.5" x14ac:dyDescent="0.3">
      <c r="B6" s="17">
        <f>B5-60</f>
        <v>-58</v>
      </c>
      <c r="C6" s="4"/>
      <c r="D6" s="3"/>
      <c r="F6">
        <f>48.23*10.764</f>
        <v>519.14771999999994</v>
      </c>
      <c r="H6" s="1">
        <f>H2-F6</f>
        <v>55.852280000000064</v>
      </c>
      <c r="K6">
        <f>H2-K4</f>
        <v>21</v>
      </c>
    </row>
    <row r="7" spans="2:11" ht="16.5" x14ac:dyDescent="0.3">
      <c r="B7" s="14">
        <f>633*2600</f>
        <v>1645800</v>
      </c>
      <c r="C7" s="4"/>
      <c r="D7" s="3"/>
      <c r="H7" s="1"/>
    </row>
    <row r="8" spans="2:11" ht="16.5" x14ac:dyDescent="0.3">
      <c r="B8" s="13"/>
      <c r="C8" s="4"/>
      <c r="D8" s="3"/>
      <c r="H8" s="1"/>
    </row>
    <row r="9" spans="2:11" ht="16.5" x14ac:dyDescent="0.3">
      <c r="B9" s="13"/>
      <c r="C9" s="4"/>
      <c r="D9" s="3"/>
      <c r="F9">
        <f>4800000/575</f>
        <v>8347.826086956522</v>
      </c>
      <c r="H9" s="1"/>
    </row>
    <row r="10" spans="2:11" ht="16.5" x14ac:dyDescent="0.3">
      <c r="B10" s="13">
        <f>100-10</f>
        <v>90</v>
      </c>
      <c r="C10" s="4"/>
      <c r="D10" s="3"/>
      <c r="H10" s="1"/>
    </row>
    <row r="11" spans="2:11" ht="16.5" x14ac:dyDescent="0.3">
      <c r="B11" s="13">
        <v>0</v>
      </c>
      <c r="C11" s="10"/>
      <c r="D11" s="3"/>
      <c r="H11" s="1"/>
    </row>
    <row r="12" spans="2:11" ht="16.5" x14ac:dyDescent="0.3">
      <c r="B12" s="19">
        <f>B11%</f>
        <v>0</v>
      </c>
      <c r="C12" s="4"/>
      <c r="D12" s="3"/>
      <c r="H12" s="1"/>
    </row>
    <row r="13" spans="2:11" ht="16.5" x14ac:dyDescent="0.3">
      <c r="B13" s="20">
        <f>ROUND((B7*B12),0)</f>
        <v>0</v>
      </c>
      <c r="C13" s="11"/>
      <c r="D13" s="3"/>
      <c r="H13" s="1"/>
    </row>
    <row r="14" spans="2:11" ht="16.5" x14ac:dyDescent="0.3">
      <c r="B14" s="42">
        <v>575</v>
      </c>
      <c r="C14" s="43" t="s">
        <v>12</v>
      </c>
      <c r="D14" s="3"/>
      <c r="H14" s="1"/>
    </row>
    <row r="15" spans="2:11" ht="16.5" x14ac:dyDescent="0.3">
      <c r="B15" s="44">
        <v>11400</v>
      </c>
      <c r="C15" s="43" t="s">
        <v>16</v>
      </c>
      <c r="D15" s="3"/>
      <c r="E15">
        <f>11400-2600</f>
        <v>8800</v>
      </c>
      <c r="H15" s="1"/>
    </row>
    <row r="16" spans="2:11" ht="16.5" x14ac:dyDescent="0.3">
      <c r="B16" s="14">
        <f>B15*B14</f>
        <v>6555000</v>
      </c>
      <c r="C16" s="4"/>
      <c r="D16" s="3"/>
      <c r="H16" s="1"/>
    </row>
    <row r="17" spans="1:14" ht="16.5" x14ac:dyDescent="0.3">
      <c r="B17" s="15">
        <f>B16-B13</f>
        <v>6555000</v>
      </c>
      <c r="C17" s="21"/>
      <c r="D17" s="6"/>
      <c r="H17" s="1"/>
      <c r="N17" s="2"/>
    </row>
    <row r="18" spans="1:14" ht="16.5" x14ac:dyDescent="0.3">
      <c r="B18" s="15">
        <f>B17*0.9</f>
        <v>5899500</v>
      </c>
      <c r="C18" s="4"/>
      <c r="D18" s="3"/>
      <c r="H18" s="1"/>
      <c r="N18" s="2"/>
    </row>
    <row r="19" spans="1:14" ht="16.5" x14ac:dyDescent="0.3">
      <c r="B19" s="15">
        <f>B17*0.8</f>
        <v>5244000</v>
      </c>
      <c r="C19" s="4"/>
      <c r="D19" s="3"/>
      <c r="H19" s="1"/>
      <c r="N19" s="2"/>
    </row>
    <row r="20" spans="1:14" ht="16.5" x14ac:dyDescent="0.3">
      <c r="B20" s="15">
        <f>B17*0.025/12</f>
        <v>13656.25</v>
      </c>
      <c r="C20" s="9"/>
      <c r="D20" s="2"/>
      <c r="E20" s="2"/>
      <c r="F20" s="2"/>
      <c r="H20" s="1"/>
    </row>
    <row r="21" spans="1:14" ht="16.5" x14ac:dyDescent="0.3">
      <c r="B21" s="16"/>
      <c r="C21" s="22"/>
      <c r="D21" s="2"/>
      <c r="H21" s="2"/>
    </row>
    <row r="22" spans="1:14" x14ac:dyDescent="0.25">
      <c r="B22" s="6"/>
      <c r="E22" s="23" t="s">
        <v>17</v>
      </c>
    </row>
    <row r="23" spans="1:14" x14ac:dyDescent="0.25">
      <c r="B23" s="6"/>
    </row>
    <row r="24" spans="1:14" x14ac:dyDescent="0.25">
      <c r="B24" s="6"/>
    </row>
    <row r="25" spans="1:14" x14ac:dyDescent="0.25">
      <c r="A25" s="32" t="s">
        <v>18</v>
      </c>
      <c r="B25" s="33"/>
      <c r="C25" s="32"/>
      <c r="D25" s="32"/>
      <c r="E25" s="32"/>
      <c r="F25" s="32"/>
      <c r="G25" s="32"/>
    </row>
    <row r="26" spans="1:14" x14ac:dyDescent="0.25">
      <c r="B26" s="6"/>
      <c r="E26" t="s">
        <v>2</v>
      </c>
    </row>
    <row r="27" spans="1:14" x14ac:dyDescent="0.25">
      <c r="A27" s="23" t="s">
        <v>19</v>
      </c>
      <c r="B27" s="31"/>
    </row>
    <row r="28" spans="1:14" x14ac:dyDescent="0.25">
      <c r="A28" s="23" t="s">
        <v>23</v>
      </c>
      <c r="B28" s="31">
        <v>4500000</v>
      </c>
    </row>
    <row r="29" spans="1:14" ht="18.75" x14ac:dyDescent="0.3">
      <c r="B29" s="6"/>
      <c r="D29" s="45" t="s">
        <v>30</v>
      </c>
      <c r="E29" s="45"/>
    </row>
    <row r="30" spans="1:14" ht="18.75" x14ac:dyDescent="0.3">
      <c r="B30" s="6"/>
      <c r="D30" s="45" t="s">
        <v>31</v>
      </c>
      <c r="E30" s="45"/>
    </row>
    <row r="31" spans="1:14" ht="18.75" x14ac:dyDescent="0.3">
      <c r="B31" s="6"/>
      <c r="D31" s="41" t="s">
        <v>27</v>
      </c>
      <c r="E31" s="41">
        <f>B16</f>
        <v>6555000</v>
      </c>
    </row>
    <row r="32" spans="1:14" ht="18.75" x14ac:dyDescent="0.3">
      <c r="B32" s="6"/>
      <c r="D32" s="41" t="s">
        <v>28</v>
      </c>
      <c r="E32" s="41">
        <f>B18</f>
        <v>5899500</v>
      </c>
      <c r="F32" s="2">
        <f>E32*75%</f>
        <v>4424625</v>
      </c>
    </row>
    <row r="33" spans="4:10" ht="18.75" x14ac:dyDescent="0.3">
      <c r="D33" s="41" t="s">
        <v>29</v>
      </c>
      <c r="E33" s="41">
        <f>B19</f>
        <v>5244000</v>
      </c>
    </row>
    <row r="34" spans="4:10" x14ac:dyDescent="0.25">
      <c r="E34" s="2"/>
    </row>
    <row r="35" spans="4:10" x14ac:dyDescent="0.25">
      <c r="E35" s="2"/>
    </row>
    <row r="36" spans="4:10" ht="17.25" x14ac:dyDescent="0.3">
      <c r="E36" s="2"/>
      <c r="J36" s="7"/>
    </row>
    <row r="37" spans="4:10" ht="17.25" x14ac:dyDescent="0.3">
      <c r="E37" s="2"/>
      <c r="J37" s="7"/>
    </row>
    <row r="38" spans="4:10" x14ac:dyDescent="0.25">
      <c r="E38" s="2"/>
    </row>
    <row r="39" spans="4:10" x14ac:dyDescent="0.25">
      <c r="E39" s="2"/>
    </row>
    <row r="40" spans="4:10" x14ac:dyDescent="0.25">
      <c r="E40" s="2"/>
    </row>
    <row r="41" spans="4:10" x14ac:dyDescent="0.25">
      <c r="E41" s="2"/>
    </row>
    <row r="42" spans="4:10" x14ac:dyDescent="0.25">
      <c r="E42" s="2"/>
    </row>
    <row r="43" spans="4:10" x14ac:dyDescent="0.25">
      <c r="E43" s="2"/>
    </row>
    <row r="44" spans="4:10" x14ac:dyDescent="0.25">
      <c r="E44" s="2"/>
    </row>
    <row r="45" spans="4:10" x14ac:dyDescent="0.25">
      <c r="E45" s="2"/>
    </row>
    <row r="46" spans="4:10" x14ac:dyDescent="0.25">
      <c r="E46" s="2"/>
    </row>
    <row r="47" spans="4:10" x14ac:dyDescent="0.25">
      <c r="E47" s="2"/>
    </row>
    <row r="73" spans="3:5" x14ac:dyDescent="0.25">
      <c r="C73" s="2"/>
      <c r="D73" s="2"/>
      <c r="E73" s="2"/>
    </row>
  </sheetData>
  <mergeCells count="2">
    <mergeCell ref="D29:E29"/>
    <mergeCell ref="D30:E30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16"/>
  <sheetViews>
    <sheetView workbookViewId="0">
      <selection activeCell="E6" sqref="E6:G6"/>
    </sheetView>
  </sheetViews>
  <sheetFormatPr defaultRowHeight="15" x14ac:dyDescent="0.25"/>
  <cols>
    <col min="5" max="5" width="14.28515625" customWidth="1"/>
    <col min="6" max="6" width="14.7109375" customWidth="1"/>
    <col min="7" max="7" width="13.140625" customWidth="1"/>
    <col min="14" max="14" width="16.28515625" customWidth="1"/>
    <col min="15" max="15" width="12.5703125" customWidth="1"/>
    <col min="16" max="16" width="16.140625" customWidth="1"/>
  </cols>
  <sheetData>
    <row r="1" spans="1:16" ht="60" x14ac:dyDescent="0.25">
      <c r="A1" s="24" t="s">
        <v>4</v>
      </c>
      <c r="B1" s="24" t="s">
        <v>1</v>
      </c>
      <c r="C1" s="24" t="s">
        <v>5</v>
      </c>
      <c r="D1" s="24" t="s">
        <v>6</v>
      </c>
      <c r="E1" s="24" t="s">
        <v>0</v>
      </c>
      <c r="F1" s="24" t="s">
        <v>7</v>
      </c>
      <c r="G1" s="24" t="s">
        <v>8</v>
      </c>
      <c r="H1" s="24" t="s">
        <v>9</v>
      </c>
      <c r="I1" s="24" t="s">
        <v>10</v>
      </c>
      <c r="J1" s="24" t="s">
        <v>11</v>
      </c>
      <c r="K1" s="24"/>
      <c r="L1" s="24" t="s">
        <v>12</v>
      </c>
      <c r="M1" s="24" t="s">
        <v>13</v>
      </c>
      <c r="N1" s="24" t="s">
        <v>0</v>
      </c>
      <c r="O1" s="24" t="s">
        <v>14</v>
      </c>
      <c r="P1" s="24" t="s">
        <v>15</v>
      </c>
    </row>
    <row r="2" spans="1:16" x14ac:dyDescent="0.25">
      <c r="B2">
        <v>493</v>
      </c>
      <c r="C2">
        <f>B2*1.1</f>
        <v>542.30000000000007</v>
      </c>
      <c r="D2" s="25">
        <f>C2*1.2</f>
        <v>650.7600000000001</v>
      </c>
      <c r="E2" s="25">
        <v>4484000</v>
      </c>
      <c r="F2" s="25">
        <f>E2/B2</f>
        <v>9095.3346855983764</v>
      </c>
      <c r="G2" s="26">
        <f>E2/C2</f>
        <v>8268.4860778167058</v>
      </c>
      <c r="H2">
        <f>E2/D2</f>
        <v>6890.4050648472548</v>
      </c>
      <c r="I2">
        <v>13</v>
      </c>
      <c r="J2">
        <v>1307</v>
      </c>
      <c r="K2">
        <v>40.89</v>
      </c>
      <c r="L2" s="27">
        <f>K2*10.764</f>
        <v>440.13995999999997</v>
      </c>
      <c r="M2" s="25">
        <f>L2*1.1</f>
        <v>484.15395599999999</v>
      </c>
      <c r="N2" s="25">
        <v>5620000</v>
      </c>
      <c r="O2" s="40">
        <f>N2/L2</f>
        <v>12768.665676254435</v>
      </c>
      <c r="P2" s="25">
        <f>N2/M2</f>
        <v>11607.877887504032</v>
      </c>
    </row>
    <row r="3" spans="1:16" x14ac:dyDescent="0.25">
      <c r="B3" s="28">
        <v>519</v>
      </c>
      <c r="C3">
        <f t="shared" ref="C3:C7" si="0">B3*1.1</f>
        <v>570.90000000000009</v>
      </c>
      <c r="D3" s="25">
        <f t="shared" ref="D3:D16" si="1">C3*1.2</f>
        <v>685.08</v>
      </c>
      <c r="E3" s="25">
        <v>4724000</v>
      </c>
      <c r="F3" s="25">
        <f t="shared" ref="F3:F6" si="2">E3/B3</f>
        <v>9102.1194605009641</v>
      </c>
      <c r="G3" s="26">
        <f t="shared" ref="G3:G7" si="3">E3/C3</f>
        <v>8274.654055000874</v>
      </c>
      <c r="H3">
        <f t="shared" ref="H3:H7" si="4">E3/D3</f>
        <v>6895.5450458340629</v>
      </c>
      <c r="I3">
        <v>4</v>
      </c>
      <c r="J3">
        <v>412</v>
      </c>
      <c r="L3" s="27">
        <v>365</v>
      </c>
      <c r="M3" s="25">
        <f t="shared" ref="M3:M9" si="5">L3*1.1</f>
        <v>401.50000000000006</v>
      </c>
      <c r="N3" s="25">
        <v>4499000</v>
      </c>
      <c r="O3" s="40">
        <f t="shared" ref="O3:O12" si="6">N3/L3</f>
        <v>12326.027397260274</v>
      </c>
      <c r="P3" s="25">
        <f t="shared" ref="P3:P12" si="7">N3/M3</f>
        <v>11205.479452054793</v>
      </c>
    </row>
    <row r="4" spans="1:16" x14ac:dyDescent="0.25">
      <c r="B4" s="29">
        <f>C4/1.1</f>
        <v>743.80165289256183</v>
      </c>
      <c r="C4">
        <f>D4/1.1</f>
        <v>818.18181818181813</v>
      </c>
      <c r="D4" s="25">
        <v>900</v>
      </c>
      <c r="E4" s="25">
        <v>5850000</v>
      </c>
      <c r="F4" s="25">
        <f t="shared" si="2"/>
        <v>7865.0000000000018</v>
      </c>
      <c r="G4" s="26">
        <f t="shared" si="3"/>
        <v>7150</v>
      </c>
      <c r="H4">
        <f t="shared" si="4"/>
        <v>6500</v>
      </c>
      <c r="I4">
        <v>11</v>
      </c>
      <c r="J4">
        <v>1103</v>
      </c>
      <c r="L4" s="27">
        <v>372.33</v>
      </c>
      <c r="M4" s="25">
        <f t="shared" si="5"/>
        <v>409.56299999999999</v>
      </c>
      <c r="N4" s="25">
        <v>4200000</v>
      </c>
      <c r="O4" s="40">
        <f t="shared" si="6"/>
        <v>11280.315848843768</v>
      </c>
      <c r="P4" s="25">
        <f t="shared" si="7"/>
        <v>10254.832589857971</v>
      </c>
    </row>
    <row r="5" spans="1:16" x14ac:dyDescent="0.25">
      <c r="B5" s="29">
        <v>319</v>
      </c>
      <c r="C5">
        <f t="shared" si="0"/>
        <v>350.90000000000003</v>
      </c>
      <c r="D5" s="25">
        <f t="shared" si="1"/>
        <v>421.08000000000004</v>
      </c>
      <c r="E5" s="25">
        <v>3094000</v>
      </c>
      <c r="F5" s="47">
        <f t="shared" si="2"/>
        <v>9699.0595611285262</v>
      </c>
      <c r="G5" s="26">
        <f t="shared" si="3"/>
        <v>8817.3268737532053</v>
      </c>
      <c r="H5">
        <f t="shared" si="4"/>
        <v>7347.7723947943377</v>
      </c>
      <c r="L5" s="27"/>
      <c r="M5" s="25">
        <f t="shared" si="5"/>
        <v>0</v>
      </c>
      <c r="N5" s="25"/>
      <c r="O5" s="25" t="e">
        <f t="shared" si="6"/>
        <v>#DIV/0!</v>
      </c>
      <c r="P5" s="25" t="e">
        <f t="shared" si="7"/>
        <v>#DIV/0!</v>
      </c>
    </row>
    <row r="6" spans="1:16" x14ac:dyDescent="0.25">
      <c r="B6">
        <v>545</v>
      </c>
      <c r="C6">
        <f t="shared" si="0"/>
        <v>599.5</v>
      </c>
      <c r="D6" s="25">
        <f t="shared" si="1"/>
        <v>719.4</v>
      </c>
      <c r="E6" s="25">
        <v>5293000</v>
      </c>
      <c r="F6" s="47">
        <f t="shared" si="2"/>
        <v>9711.9266055045864</v>
      </c>
      <c r="G6" s="26">
        <f t="shared" si="3"/>
        <v>8829.0241868223511</v>
      </c>
      <c r="H6">
        <f t="shared" si="4"/>
        <v>7357.5201556852935</v>
      </c>
      <c r="L6" s="25"/>
      <c r="M6" s="25">
        <f t="shared" si="5"/>
        <v>0</v>
      </c>
      <c r="N6" s="25"/>
      <c r="O6" s="25" t="e">
        <f t="shared" si="6"/>
        <v>#DIV/0!</v>
      </c>
      <c r="P6" s="25" t="e">
        <f t="shared" si="7"/>
        <v>#DIV/0!</v>
      </c>
    </row>
    <row r="7" spans="1:16" x14ac:dyDescent="0.25">
      <c r="B7">
        <v>609</v>
      </c>
      <c r="C7">
        <f t="shared" si="0"/>
        <v>669.90000000000009</v>
      </c>
      <c r="D7" s="25">
        <f t="shared" si="1"/>
        <v>803.88000000000011</v>
      </c>
      <c r="E7" s="25">
        <v>6899000</v>
      </c>
      <c r="F7" s="40">
        <f t="shared" ref="F7:F11" si="8">ROUND((E7/B7),0)</f>
        <v>11328</v>
      </c>
      <c r="G7" s="26">
        <f t="shared" si="3"/>
        <v>10298.552022689952</v>
      </c>
      <c r="H7">
        <f t="shared" si="4"/>
        <v>8582.12668557496</v>
      </c>
      <c r="L7" s="25"/>
      <c r="M7" s="25">
        <f t="shared" si="5"/>
        <v>0</v>
      </c>
      <c r="N7" s="25"/>
      <c r="O7" s="25" t="e">
        <f t="shared" si="6"/>
        <v>#DIV/0!</v>
      </c>
      <c r="P7" s="25" t="e">
        <f t="shared" si="7"/>
        <v>#DIV/0!</v>
      </c>
    </row>
    <row r="8" spans="1:16" x14ac:dyDescent="0.25">
      <c r="B8">
        <f>C8/1.2</f>
        <v>500</v>
      </c>
      <c r="C8">
        <v>600</v>
      </c>
      <c r="D8" s="25">
        <f t="shared" si="1"/>
        <v>720</v>
      </c>
      <c r="E8" s="25">
        <v>6660000</v>
      </c>
      <c r="F8" s="25">
        <f t="shared" si="8"/>
        <v>13320</v>
      </c>
      <c r="G8" s="26">
        <f t="shared" ref="G8:G9" si="9">F8/C8</f>
        <v>22.2</v>
      </c>
      <c r="H8">
        <f t="shared" ref="H8:H10" si="10">F8/D8</f>
        <v>18.5</v>
      </c>
      <c r="L8" s="25"/>
      <c r="M8" s="25">
        <f t="shared" si="5"/>
        <v>0</v>
      </c>
      <c r="N8" s="25"/>
      <c r="O8" s="25" t="e">
        <f t="shared" si="6"/>
        <v>#DIV/0!</v>
      </c>
      <c r="P8" s="25" t="e">
        <f t="shared" si="7"/>
        <v>#DIV/0!</v>
      </c>
    </row>
    <row r="9" spans="1:16" x14ac:dyDescent="0.25">
      <c r="B9">
        <f>C9/1.2</f>
        <v>625</v>
      </c>
      <c r="C9">
        <v>750</v>
      </c>
      <c r="D9" s="25">
        <f t="shared" si="1"/>
        <v>900</v>
      </c>
      <c r="E9" s="25">
        <v>7000000</v>
      </c>
      <c r="F9" s="40">
        <f t="shared" si="8"/>
        <v>11200</v>
      </c>
      <c r="G9" s="26">
        <f t="shared" si="9"/>
        <v>14.933333333333334</v>
      </c>
      <c r="H9">
        <f t="shared" si="10"/>
        <v>12.444444444444445</v>
      </c>
      <c r="L9" s="25"/>
      <c r="M9" s="25">
        <f t="shared" si="5"/>
        <v>0</v>
      </c>
      <c r="N9" s="25"/>
      <c r="O9" s="25" t="e">
        <f t="shared" si="6"/>
        <v>#DIV/0!</v>
      </c>
      <c r="P9" s="25" t="e">
        <f t="shared" si="7"/>
        <v>#DIV/0!</v>
      </c>
    </row>
    <row r="10" spans="1:16" x14ac:dyDescent="0.25">
      <c r="B10">
        <v>555</v>
      </c>
      <c r="C10">
        <f t="shared" ref="C10:C16" si="11">B10*1.1</f>
        <v>610.5</v>
      </c>
      <c r="D10" s="25">
        <f t="shared" si="1"/>
        <v>732.6</v>
      </c>
      <c r="E10" s="25">
        <v>7500000</v>
      </c>
      <c r="F10" s="25">
        <f t="shared" si="8"/>
        <v>13514</v>
      </c>
      <c r="G10">
        <f t="shared" ref="G10" si="12">ROUND((E10/C10),0)</f>
        <v>12285</v>
      </c>
      <c r="H10">
        <f t="shared" si="10"/>
        <v>18.446628446628445</v>
      </c>
      <c r="L10" s="25"/>
      <c r="M10" s="25" t="e">
        <f>#REF!*1.1</f>
        <v>#REF!</v>
      </c>
      <c r="N10" s="25"/>
      <c r="O10" s="25" t="e">
        <f t="shared" si="6"/>
        <v>#DIV/0!</v>
      </c>
      <c r="P10" s="25" t="e">
        <f t="shared" si="7"/>
        <v>#REF!</v>
      </c>
    </row>
    <row r="11" spans="1:16" x14ac:dyDescent="0.25">
      <c r="B11">
        <v>642</v>
      </c>
      <c r="C11">
        <f t="shared" si="11"/>
        <v>706.2</v>
      </c>
      <c r="D11" s="25">
        <f t="shared" si="1"/>
        <v>847.44</v>
      </c>
      <c r="E11" s="25">
        <v>7504000</v>
      </c>
      <c r="F11" s="40">
        <f t="shared" si="8"/>
        <v>11688</v>
      </c>
      <c r="G11">
        <f t="shared" ref="G11:G13" si="13">ROUND((E11/C11),0)</f>
        <v>10626</v>
      </c>
      <c r="H11">
        <f t="shared" ref="H11:H13" si="14">F11/D11</f>
        <v>13.792126876239024</v>
      </c>
      <c r="O11" s="25" t="e">
        <f t="shared" si="6"/>
        <v>#DIV/0!</v>
      </c>
      <c r="P11" s="25" t="e">
        <f t="shared" si="7"/>
        <v>#DIV/0!</v>
      </c>
    </row>
    <row r="12" spans="1:16" x14ac:dyDescent="0.25">
      <c r="C12">
        <f t="shared" si="11"/>
        <v>0</v>
      </c>
      <c r="D12" s="25">
        <f t="shared" si="1"/>
        <v>0</v>
      </c>
      <c r="G12" t="e">
        <f t="shared" si="13"/>
        <v>#DIV/0!</v>
      </c>
      <c r="H12" t="e">
        <f t="shared" si="14"/>
        <v>#DIV/0!</v>
      </c>
      <c r="O12" s="25" t="e">
        <f t="shared" si="6"/>
        <v>#DIV/0!</v>
      </c>
      <c r="P12" s="25" t="e">
        <f t="shared" si="7"/>
        <v>#DIV/0!</v>
      </c>
    </row>
    <row r="13" spans="1:16" x14ac:dyDescent="0.25">
      <c r="C13">
        <f t="shared" si="11"/>
        <v>0</v>
      </c>
      <c r="D13" s="25">
        <f t="shared" si="1"/>
        <v>0</v>
      </c>
      <c r="G13" t="e">
        <f t="shared" si="13"/>
        <v>#DIV/0!</v>
      </c>
      <c r="H13" t="e">
        <f t="shared" si="14"/>
        <v>#DIV/0!</v>
      </c>
    </row>
    <row r="14" spans="1:16" x14ac:dyDescent="0.25">
      <c r="C14">
        <f t="shared" si="11"/>
        <v>0</v>
      </c>
      <c r="D14" s="25">
        <f t="shared" si="1"/>
        <v>0</v>
      </c>
    </row>
    <row r="15" spans="1:16" x14ac:dyDescent="0.25">
      <c r="C15">
        <f t="shared" si="11"/>
        <v>0</v>
      </c>
      <c r="D15" s="25">
        <f t="shared" si="1"/>
        <v>0</v>
      </c>
    </row>
    <row r="16" spans="1:16" x14ac:dyDescent="0.25">
      <c r="C16">
        <f t="shared" si="11"/>
        <v>0</v>
      </c>
      <c r="D16" s="25">
        <f t="shared" si="1"/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7CAF63-7767-445C-929D-A6F89A2F1E79}">
  <dimension ref="A1"/>
  <sheetViews>
    <sheetView topLeftCell="A85" zoomScale="160" zoomScaleNormal="160" workbookViewId="0">
      <selection activeCell="A91" sqref="A9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885778-04D1-4B15-B879-803A53A3B15A}">
  <dimension ref="A1"/>
  <sheetViews>
    <sheetView topLeftCell="A70"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E0D853-813C-4F11-99A7-D4C592CB9F5C}">
  <dimension ref="A1"/>
  <sheetViews>
    <sheetView topLeftCell="A10" workbookViewId="0">
      <selection activeCell="R28" sqref="R2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Depricate</vt:lpstr>
      <vt:lpstr>Sheet1</vt:lpstr>
      <vt:lpstr>20-20</vt:lpstr>
      <vt:lpstr>Area</vt:lpstr>
      <vt:lpstr>rate</vt:lpstr>
      <vt:lpstr>RR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2025-02-15T10:26:30Z</dcterms:modified>
</cp:coreProperties>
</file>