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5928"/>
  <workbookPr filterPrivacy="1" defaultThemeVersion="124226"/>
  <xr:revisionPtr revIDLastSave="0" documentId="13_ncr:1_{8AC3770D-E2C9-4120-98EE-8BE2E834317C}" xr6:coauthVersionLast="47" xr6:coauthVersionMax="47" xr10:uidLastSave="{00000000-0000-0000-0000-000000000000}"/>
  <bookViews>
    <workbookView xWindow="-120" yWindow="-120" windowWidth="29040" windowHeight="15720" activeTab="1" xr2:uid="{00000000-000D-0000-FFFF-FFFF00000000}"/>
  </bookViews>
  <sheets>
    <sheet name="Depreciation" sheetId="14" r:id="rId1"/>
    <sheet name="Sheet1" sheetId="1" r:id="rId2"/>
    <sheet name="20-20" sheetId="10" r:id="rId3"/>
    <sheet name="Area" sheetId="11" r:id="rId4"/>
    <sheet name="rate" sheetId="12" r:id="rId5"/>
    <sheet name="RR" sheetId="13" r:id="rId6"/>
  </sheets>
  <calcPr calcId="191029"/>
</workbook>
</file>

<file path=xl/calcChain.xml><?xml version="1.0" encoding="utf-8"?>
<calcChain xmlns="http://schemas.openxmlformats.org/spreadsheetml/2006/main">
  <c r="D17" i="1" l="1"/>
  <c r="B13" i="14"/>
  <c r="B14" i="14" s="1"/>
  <c r="O9" i="14"/>
  <c r="O10" i="14" s="1"/>
  <c r="O11" i="14" s="1"/>
  <c r="O12" i="14" s="1"/>
  <c r="O13" i="14" s="1"/>
  <c r="O14" i="14" s="1"/>
  <c r="O15" i="14" s="1"/>
  <c r="O16" i="14" s="1"/>
  <c r="O17" i="14" s="1"/>
  <c r="O18" i="14" s="1"/>
  <c r="O19" i="14" s="1"/>
  <c r="O20" i="14" s="1"/>
  <c r="O21" i="14" s="1"/>
  <c r="O22" i="14" s="1"/>
  <c r="O23" i="14" s="1"/>
  <c r="O24" i="14" s="1"/>
  <c r="O25" i="14" s="1"/>
  <c r="O26" i="14" s="1"/>
  <c r="O27" i="14" s="1"/>
  <c r="O28" i="14" s="1"/>
  <c r="O29" i="14" s="1"/>
  <c r="O30" i="14" s="1"/>
  <c r="C7" i="14"/>
  <c r="B3" i="14"/>
  <c r="B4" i="14" s="1"/>
  <c r="D4" i="14" l="1"/>
  <c r="B6" i="14"/>
  <c r="C8" i="14" s="1"/>
  <c r="B9" i="14" s="1"/>
  <c r="D9" i="14" s="1"/>
  <c r="B7" i="1" l="1"/>
  <c r="E13" i="1"/>
  <c r="P4" i="10"/>
  <c r="P5" i="10"/>
  <c r="P6" i="10"/>
  <c r="O6" i="10"/>
  <c r="O5" i="10"/>
  <c r="O4" i="10"/>
  <c r="P3" i="10"/>
  <c r="O3" i="10"/>
  <c r="P2" i="10"/>
  <c r="O2" i="10"/>
  <c r="M6" i="10"/>
  <c r="M5" i="10"/>
  <c r="M4" i="10"/>
  <c r="M3" i="10"/>
  <c r="M2" i="10"/>
  <c r="P7" i="10" l="1"/>
  <c r="N7" i="10"/>
  <c r="F7" i="10"/>
  <c r="C7" i="10"/>
  <c r="D7" i="10" s="1"/>
  <c r="H7" i="10" s="1"/>
  <c r="F6" i="10"/>
  <c r="C6" i="10"/>
  <c r="G6" i="10" s="1"/>
  <c r="F5" i="10"/>
  <c r="D5" i="10"/>
  <c r="H5" i="10" s="1"/>
  <c r="C5" i="10"/>
  <c r="G5" i="10" s="1"/>
  <c r="H4" i="10"/>
  <c r="C4" i="10"/>
  <c r="B4" i="10" s="1"/>
  <c r="F4" i="10" s="1"/>
  <c r="F3" i="10"/>
  <c r="C3" i="10"/>
  <c r="G3" i="10" s="1"/>
  <c r="F2" i="10"/>
  <c r="D2" i="10"/>
  <c r="H2" i="10" s="1"/>
  <c r="C2" i="10"/>
  <c r="G2" i="10" s="1"/>
  <c r="D3" i="10" l="1"/>
  <c r="H3" i="10" s="1"/>
  <c r="D6" i="10"/>
  <c r="H6" i="10" s="1"/>
  <c r="G4" i="10"/>
  <c r="G7" i="10"/>
  <c r="J5" i="1" l="1"/>
  <c r="I4" i="1"/>
  <c r="F10" i="10"/>
  <c r="H10" i="10" s="1"/>
  <c r="C10" i="10"/>
  <c r="G10" i="10" s="1"/>
  <c r="F9" i="10"/>
  <c r="C9" i="10"/>
  <c r="D9" i="10" s="1"/>
  <c r="F8" i="10"/>
  <c r="C8" i="10"/>
  <c r="D8" i="10" s="1"/>
  <c r="H9" i="10" l="1"/>
  <c r="G8" i="10"/>
  <c r="H8" i="10"/>
  <c r="G9" i="10"/>
  <c r="B16" i="1" l="1"/>
  <c r="B10" i="1"/>
  <c r="B5" i="1"/>
  <c r="B6" i="1" s="1"/>
  <c r="B11" i="1" l="1"/>
  <c r="B12" i="1" s="1"/>
  <c r="B13" i="1" s="1"/>
  <c r="B17" i="1" s="1"/>
  <c r="B20" i="1" l="1"/>
  <c r="F31" i="1"/>
  <c r="B19" i="1"/>
  <c r="B18" i="1"/>
  <c r="F33" i="1" l="1"/>
  <c r="F32" i="1"/>
</calcChain>
</file>

<file path=xl/sharedStrings.xml><?xml version="1.0" encoding="utf-8"?>
<sst xmlns="http://schemas.openxmlformats.org/spreadsheetml/2006/main" count="70" uniqueCount="60">
  <si>
    <t>Value</t>
  </si>
  <si>
    <t>Carpet area</t>
  </si>
  <si>
    <t>Cosmos</t>
  </si>
  <si>
    <t>Sr. No.</t>
  </si>
  <si>
    <t>Built up area (10%)</t>
  </si>
  <si>
    <t>Saleable area (20 + 20%)</t>
  </si>
  <si>
    <t>Rate on Carpet area</t>
  </si>
  <si>
    <t>Rate on Built up  area (20%)</t>
  </si>
  <si>
    <t>Rate on Saleable area (20 + 20%)</t>
  </si>
  <si>
    <t>Floor</t>
  </si>
  <si>
    <t>Flat No</t>
  </si>
  <si>
    <t>CA</t>
  </si>
  <si>
    <t>CA Rate</t>
  </si>
  <si>
    <t>BUA Rate</t>
  </si>
  <si>
    <t>Rate</t>
  </si>
  <si>
    <t>CB - Ghodbunder Road Branch - Mr. Suresh Devchand Chhabhaiya - Residential Flat No. 802, 8th Floor, Building No A - 1, Neelkanth Valley Co.-Op. Hsg. Soc. Ltd., Kolshet Road, Dhokali Naka, Village - Dokali, Taluka - Thane, District - Thane, Thane West, PIN Code - 400 607</t>
  </si>
  <si>
    <t xml:space="preserve">agreement </t>
  </si>
  <si>
    <t>BOM (Ghodbunder Road Branch)</t>
  </si>
  <si>
    <t>07.02.2025</t>
  </si>
  <si>
    <t xml:space="preserve">Mr. Suresh Devchand Chhabhaiya </t>
  </si>
  <si>
    <t>FMV</t>
  </si>
  <si>
    <t>RV</t>
  </si>
  <si>
    <t>DV</t>
  </si>
  <si>
    <t>OC</t>
  </si>
  <si>
    <t>Area</t>
  </si>
  <si>
    <t>Sq. M.</t>
  </si>
  <si>
    <t>Sq. Ft.</t>
  </si>
  <si>
    <t>As per Agreement</t>
  </si>
  <si>
    <t>2 BHK</t>
  </si>
  <si>
    <t>BUA(20%)</t>
  </si>
  <si>
    <t>BUA (20%)</t>
  </si>
  <si>
    <t xml:space="preserve"> Lead No. 14315</t>
  </si>
  <si>
    <t>Measurement</t>
  </si>
  <si>
    <t>RCC / Other Pukka</t>
  </si>
  <si>
    <t>Residential</t>
  </si>
  <si>
    <t>Age in years</t>
  </si>
  <si>
    <t>Deprication %</t>
  </si>
  <si>
    <t>Floor Wise</t>
  </si>
  <si>
    <t>Half or Semi Pakka Sturucture &amp; Kaccha Structure</t>
  </si>
  <si>
    <t>Increased 5% for Higher floor (5th -10th Floor)</t>
  </si>
  <si>
    <t>Mumbai</t>
  </si>
  <si>
    <t>Thane</t>
  </si>
  <si>
    <t>Guideline Rate (New Property) -A</t>
  </si>
  <si>
    <t>Sq. Mtr.</t>
  </si>
  <si>
    <t>(-) Land Cost - B</t>
  </si>
  <si>
    <t>%</t>
  </si>
  <si>
    <t>A-B = C</t>
  </si>
  <si>
    <t>g+4</t>
  </si>
  <si>
    <t>no incre</t>
  </si>
  <si>
    <t>Depreciation percentage - D</t>
  </si>
  <si>
    <t>Depreciated Cost</t>
  </si>
  <si>
    <t>5-10</t>
  </si>
  <si>
    <t>Guideline Rate (After Depreciation) B+ (C x D)</t>
  </si>
  <si>
    <t>11-20</t>
  </si>
  <si>
    <t>21-30</t>
  </si>
  <si>
    <t>Year</t>
  </si>
  <si>
    <t>31 and above</t>
  </si>
  <si>
    <t>Year of Construction</t>
  </si>
  <si>
    <t>Age of the Building</t>
  </si>
  <si>
    <t>Life of the building estimated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</si>
</sst>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 * #,##0.00_ ;_ * \-#,##0.00_ ;_ * &quot;-&quot;??_ ;_ @_ "/>
    <numFmt numFmtId="164" formatCode="_-* #,##0.00_-;\-* #,##0.00_-;_-* &quot;-&quot;??_-;_-@_-"/>
    <numFmt numFmtId="165" formatCode="_(* #,##0.00_);_(* \(#,##0.00\);_(* &quot;-&quot;??_);_(@_)"/>
    <numFmt numFmtId="167" formatCode="_ * #,##0_ ;_ * \-#,##0_ ;_ * &quot;-&quot;??_ ;_ @_ "/>
  </numFmts>
  <fonts count="1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Arial Narrow"/>
      <family val="2"/>
    </font>
    <font>
      <b/>
      <sz val="14"/>
      <color theme="1"/>
      <name val="Calibri"/>
      <family val="2"/>
      <scheme val="minor"/>
    </font>
    <font>
      <sz val="10"/>
      <color theme="1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indexed="64"/>
      </patternFill>
    </fill>
  </fills>
  <borders count="2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medium">
        <color indexed="64"/>
      </left>
      <right/>
      <top/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/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3" fillId="0" borderId="0" applyNumberFormat="0" applyFill="0" applyBorder="0" applyAlignment="0" applyProtection="0">
      <alignment vertical="top"/>
      <protection locked="0"/>
    </xf>
  </cellStyleXfs>
  <cellXfs count="95">
    <xf numFmtId="0" fontId="0" fillId="0" borderId="0" xfId="0"/>
    <xf numFmtId="0" fontId="0" fillId="0" borderId="3" xfId="0" applyBorder="1"/>
    <xf numFmtId="43" fontId="0" fillId="0" borderId="0" xfId="0" applyNumberFormat="1"/>
    <xf numFmtId="0" fontId="2" fillId="0" borderId="0" xfId="0" applyFont="1"/>
    <xf numFmtId="0" fontId="0" fillId="0" borderId="1" xfId="0" applyBorder="1"/>
    <xf numFmtId="0" fontId="2" fillId="0" borderId="2" xfId="0" applyFont="1" applyBorder="1"/>
    <xf numFmtId="43" fontId="2" fillId="0" borderId="0" xfId="0" applyNumberFormat="1" applyFont="1"/>
    <xf numFmtId="0" fontId="3" fillId="0" borderId="0" xfId="2" applyFill="1" applyBorder="1" applyAlignment="1" applyProtection="1"/>
    <xf numFmtId="0" fontId="5" fillId="0" borderId="1" xfId="0" applyFont="1" applyBorder="1" applyAlignment="1">
      <alignment horizontal="center"/>
    </xf>
    <xf numFmtId="43" fontId="4" fillId="0" borderId="1" xfId="0" applyNumberFormat="1" applyFont="1" applyBorder="1"/>
    <xf numFmtId="10" fontId="4" fillId="0" borderId="1" xfId="1" applyNumberFormat="1" applyFont="1" applyBorder="1"/>
    <xf numFmtId="43" fontId="4" fillId="0" borderId="1" xfId="1" applyFont="1" applyBorder="1"/>
    <xf numFmtId="0" fontId="5" fillId="0" borderId="1" xfId="0" applyFont="1" applyBorder="1" applyAlignment="1">
      <alignment horizontal="center" wrapText="1"/>
    </xf>
    <xf numFmtId="0" fontId="6" fillId="2" borderId="1" xfId="0" applyFont="1" applyFill="1" applyBorder="1"/>
    <xf numFmtId="43" fontId="6" fillId="2" borderId="1" xfId="0" applyNumberFormat="1" applyFont="1" applyFill="1" applyBorder="1"/>
    <xf numFmtId="43" fontId="5" fillId="2" borderId="1" xfId="0" applyNumberFormat="1" applyFont="1" applyFill="1" applyBorder="1"/>
    <xf numFmtId="0" fontId="5" fillId="2" borderId="1" xfId="0" applyFont="1" applyFill="1" applyBorder="1"/>
    <xf numFmtId="0" fontId="6" fillId="2" borderId="1" xfId="1" applyNumberFormat="1" applyFont="1" applyFill="1" applyBorder="1"/>
    <xf numFmtId="0" fontId="6" fillId="2" borderId="1" xfId="1" applyNumberFormat="1" applyFont="1" applyFill="1" applyBorder="1" applyAlignment="1">
      <alignment wrapText="1"/>
    </xf>
    <xf numFmtId="10" fontId="6" fillId="2" borderId="1" xfId="1" applyNumberFormat="1" applyFont="1" applyFill="1" applyBorder="1"/>
    <xf numFmtId="43" fontId="6" fillId="2" borderId="1" xfId="1" applyFont="1" applyFill="1" applyBorder="1"/>
    <xf numFmtId="164" fontId="0" fillId="0" borderId="1" xfId="0" applyNumberFormat="1" applyBorder="1"/>
    <xf numFmtId="165" fontId="2" fillId="0" borderId="1" xfId="0" applyNumberFormat="1" applyFont="1" applyBorder="1"/>
    <xf numFmtId="0" fontId="7" fillId="3" borderId="0" xfId="0" applyFont="1" applyFill="1"/>
    <xf numFmtId="0" fontId="0" fillId="0" borderId="0" xfId="0" applyAlignment="1">
      <alignment wrapText="1"/>
    </xf>
    <xf numFmtId="4" fontId="0" fillId="0" borderId="0" xfId="0" applyNumberFormat="1"/>
    <xf numFmtId="43" fontId="0" fillId="0" borderId="0" xfId="1" applyFont="1" applyFill="1"/>
    <xf numFmtId="3" fontId="0" fillId="0" borderId="0" xfId="0" applyNumberFormat="1"/>
    <xf numFmtId="1" fontId="0" fillId="0" borderId="0" xfId="0" applyNumberFormat="1" applyAlignment="1">
      <alignment horizontal="right"/>
    </xf>
    <xf numFmtId="1" fontId="0" fillId="0" borderId="0" xfId="0" applyNumberFormat="1"/>
    <xf numFmtId="0" fontId="6" fillId="3" borderId="1" xfId="1" applyNumberFormat="1" applyFont="1" applyFill="1" applyBorder="1"/>
    <xf numFmtId="43" fontId="9" fillId="3" borderId="1" xfId="0" applyNumberFormat="1" applyFont="1" applyFill="1" applyBorder="1"/>
    <xf numFmtId="43" fontId="9" fillId="2" borderId="1" xfId="1" applyFont="1" applyFill="1" applyBorder="1"/>
    <xf numFmtId="0" fontId="9" fillId="2" borderId="1" xfId="1" applyNumberFormat="1" applyFont="1" applyFill="1" applyBorder="1"/>
    <xf numFmtId="0" fontId="0" fillId="3" borderId="0" xfId="0" applyFill="1"/>
    <xf numFmtId="43" fontId="8" fillId="3" borderId="0" xfId="0" applyNumberFormat="1" applyFont="1" applyFill="1"/>
    <xf numFmtId="43" fontId="2" fillId="3" borderId="0" xfId="0" applyNumberFormat="1" applyFont="1" applyFill="1"/>
    <xf numFmtId="0" fontId="8" fillId="0" borderId="0" xfId="0" applyFont="1"/>
    <xf numFmtId="43" fontId="10" fillId="0" borderId="1" xfId="1" applyFont="1" applyFill="1" applyBorder="1"/>
    <xf numFmtId="0" fontId="8" fillId="3" borderId="0" xfId="0" applyFont="1" applyFill="1"/>
    <xf numFmtId="3" fontId="7" fillId="3" borderId="0" xfId="0" applyNumberFormat="1" applyFont="1" applyFill="1" applyAlignment="1">
      <alignment horizontal="center"/>
    </xf>
    <xf numFmtId="0" fontId="7" fillId="3" borderId="0" xfId="0" applyFont="1" applyFill="1" applyAlignment="1">
      <alignment horizontal="center"/>
    </xf>
    <xf numFmtId="0" fontId="10" fillId="3" borderId="0" xfId="0" applyFont="1" applyFill="1"/>
    <xf numFmtId="2" fontId="7" fillId="3" borderId="0" xfId="0" applyNumberFormat="1" applyFont="1" applyFill="1" applyAlignment="1">
      <alignment horizontal="center"/>
    </xf>
    <xf numFmtId="1" fontId="7" fillId="3" borderId="0" xfId="0" applyNumberFormat="1" applyFont="1" applyFill="1" applyAlignment="1">
      <alignment horizontal="center" vertical="center"/>
    </xf>
    <xf numFmtId="1" fontId="7" fillId="3" borderId="0" xfId="0" applyNumberFormat="1" applyFont="1" applyFill="1" applyAlignment="1">
      <alignment horizontal="center"/>
    </xf>
    <xf numFmtId="0" fontId="7" fillId="3" borderId="0" xfId="0" applyFont="1" applyFill="1" applyAlignment="1">
      <alignment horizontal="center" vertical="center"/>
    </xf>
    <xf numFmtId="1" fontId="7" fillId="3" borderId="0" xfId="0" applyNumberFormat="1" applyFont="1" applyFill="1"/>
    <xf numFmtId="2" fontId="7" fillId="3" borderId="0" xfId="0" applyNumberFormat="1" applyFont="1" applyFill="1"/>
    <xf numFmtId="0" fontId="7" fillId="3" borderId="0" xfId="0" applyFont="1" applyFill="1" applyAlignment="1">
      <alignment horizontal="right"/>
    </xf>
    <xf numFmtId="4" fontId="0" fillId="3" borderId="0" xfId="0" applyNumberFormat="1" applyFill="1"/>
    <xf numFmtId="0" fontId="0" fillId="0" borderId="0" xfId="0" applyAlignment="1">
      <alignment horizontal="center" wrapText="1"/>
    </xf>
    <xf numFmtId="0" fontId="10" fillId="0" borderId="1" xfId="0" applyFont="1" applyBorder="1" applyAlignment="1">
      <alignment horizontal="center"/>
    </xf>
    <xf numFmtId="0" fontId="11" fillId="0" borderId="4" xfId="0" applyFont="1" applyBorder="1" applyAlignment="1">
      <alignment horizontal="center"/>
    </xf>
    <xf numFmtId="0" fontId="11" fillId="0" borderId="5" xfId="0" applyFont="1" applyBorder="1" applyAlignment="1">
      <alignment horizontal="center"/>
    </xf>
    <xf numFmtId="43" fontId="0" fillId="0" borderId="1" xfId="1" applyFont="1" applyBorder="1"/>
    <xf numFmtId="0" fontId="11" fillId="0" borderId="6" xfId="0" applyFont="1" applyBorder="1" applyAlignment="1">
      <alignment horizontal="center" wrapText="1"/>
    </xf>
    <xf numFmtId="0" fontId="11" fillId="0" borderId="7" xfId="0" applyFont="1" applyBorder="1" applyAlignment="1">
      <alignment horizontal="center" wrapText="1"/>
    </xf>
    <xf numFmtId="0" fontId="0" fillId="0" borderId="8" xfId="0" applyBorder="1"/>
    <xf numFmtId="0" fontId="11" fillId="0" borderId="8" xfId="0" applyFont="1" applyBorder="1" applyAlignment="1">
      <alignment wrapText="1"/>
    </xf>
    <xf numFmtId="0" fontId="0" fillId="0" borderId="9" xfId="0" applyBorder="1"/>
    <xf numFmtId="0" fontId="11" fillId="0" borderId="4" xfId="0" applyFont="1" applyBorder="1"/>
    <xf numFmtId="0" fontId="0" fillId="0" borderId="10" xfId="0" applyBorder="1"/>
    <xf numFmtId="0" fontId="0" fillId="0" borderId="5" xfId="0" applyBorder="1"/>
    <xf numFmtId="0" fontId="11" fillId="0" borderId="11" xfId="0" applyFont="1" applyBorder="1" applyAlignment="1">
      <alignment horizontal="center" wrapText="1"/>
    </xf>
    <xf numFmtId="0" fontId="11" fillId="0" borderId="12" xfId="0" applyFont="1" applyBorder="1" applyAlignment="1">
      <alignment horizontal="center" wrapText="1"/>
    </xf>
    <xf numFmtId="0" fontId="0" fillId="0" borderId="13" xfId="0" applyBorder="1"/>
    <xf numFmtId="0" fontId="7" fillId="0" borderId="13" xfId="0" applyFont="1" applyBorder="1" applyAlignment="1">
      <alignment horizontal="center" vertical="center"/>
    </xf>
    <xf numFmtId="0" fontId="7" fillId="0" borderId="14" xfId="0" applyFont="1" applyBorder="1" applyAlignment="1">
      <alignment horizontal="center" vertical="center"/>
    </xf>
    <xf numFmtId="0" fontId="11" fillId="0" borderId="6" xfId="0" applyFont="1" applyBorder="1" applyAlignment="1">
      <alignment wrapText="1"/>
    </xf>
    <xf numFmtId="0" fontId="0" fillId="0" borderId="15" xfId="0" applyBorder="1"/>
    <xf numFmtId="43" fontId="0" fillId="3" borderId="1" xfId="1" applyFont="1" applyFill="1" applyBorder="1"/>
    <xf numFmtId="0" fontId="0" fillId="3" borderId="1" xfId="0" applyFill="1" applyBorder="1"/>
    <xf numFmtId="43" fontId="0" fillId="3" borderId="1" xfId="0" applyNumberFormat="1" applyFill="1" applyBorder="1"/>
    <xf numFmtId="0" fontId="0" fillId="0" borderId="14" xfId="0" applyBorder="1"/>
    <xf numFmtId="0" fontId="11" fillId="0" borderId="11" xfId="0" applyFont="1" applyBorder="1" applyAlignment="1">
      <alignment horizontal="right" wrapText="1"/>
    </xf>
    <xf numFmtId="0" fontId="7" fillId="0" borderId="13" xfId="0" applyFont="1" applyBorder="1"/>
    <xf numFmtId="0" fontId="7" fillId="0" borderId="14" xfId="0" applyFont="1" applyBorder="1"/>
    <xf numFmtId="9" fontId="0" fillId="0" borderId="1" xfId="1" applyNumberFormat="1" applyFont="1" applyBorder="1"/>
    <xf numFmtId="9" fontId="0" fillId="3" borderId="1" xfId="0" applyNumberFormat="1" applyFill="1" applyBorder="1"/>
    <xf numFmtId="0" fontId="0" fillId="0" borderId="1" xfId="0" applyBorder="1" applyAlignment="1">
      <alignment wrapText="1"/>
    </xf>
    <xf numFmtId="0" fontId="0" fillId="0" borderId="13" xfId="0" quotePrefix="1" applyBorder="1"/>
    <xf numFmtId="9" fontId="0" fillId="0" borderId="14" xfId="0" applyNumberFormat="1" applyBorder="1"/>
    <xf numFmtId="17" fontId="0" fillId="0" borderId="13" xfId="0" quotePrefix="1" applyNumberFormat="1" applyBorder="1"/>
    <xf numFmtId="43" fontId="0" fillId="0" borderId="0" xfId="1" applyFont="1" applyBorder="1"/>
    <xf numFmtId="0" fontId="7" fillId="0" borderId="1" xfId="0" applyFont="1" applyBorder="1"/>
    <xf numFmtId="0" fontId="7" fillId="0" borderId="1" xfId="1" applyNumberFormat="1" applyFont="1" applyBorder="1"/>
    <xf numFmtId="0" fontId="0" fillId="0" borderId="16" xfId="0" applyBorder="1"/>
    <xf numFmtId="9" fontId="0" fillId="0" borderId="17" xfId="0" applyNumberFormat="1" applyBorder="1"/>
    <xf numFmtId="0" fontId="0" fillId="0" borderId="18" xfId="0" applyBorder="1"/>
    <xf numFmtId="0" fontId="0" fillId="0" borderId="19" xfId="0" applyBorder="1"/>
    <xf numFmtId="0" fontId="0" fillId="0" borderId="20" xfId="0" applyBorder="1"/>
    <xf numFmtId="0" fontId="0" fillId="0" borderId="21" xfId="0" applyBorder="1"/>
    <xf numFmtId="0" fontId="5" fillId="0" borderId="1" xfId="0" applyFont="1" applyBorder="1"/>
    <xf numFmtId="167" fontId="0" fillId="0" borderId="0" xfId="1" applyNumberFormat="1" applyFont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image" Target="../media/image6.png"/><Relationship Id="rId5" Type="http://schemas.openxmlformats.org/officeDocument/2006/relationships/image" Target="../media/image10.png"/><Relationship Id="rId4" Type="http://schemas.openxmlformats.org/officeDocument/2006/relationships/image" Target="../media/image9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375010</xdr:colOff>
      <xdr:row>40</xdr:row>
      <xdr:rowOff>1064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4637E9CA-5532-45AC-9710-870EFBFADF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268854" cy="762106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42</xdr:row>
      <xdr:rowOff>0</xdr:rowOff>
    </xdr:from>
    <xdr:to>
      <xdr:col>10</xdr:col>
      <xdr:colOff>577190</xdr:colOff>
      <xdr:row>81</xdr:row>
      <xdr:rowOff>39142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C5ACFE17-3834-4860-B599-22E1A82111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8001000"/>
          <a:ext cx="6649378" cy="746864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84</xdr:row>
      <xdr:rowOff>0</xdr:rowOff>
    </xdr:from>
    <xdr:to>
      <xdr:col>9</xdr:col>
      <xdr:colOff>12670</xdr:colOff>
      <xdr:row>125</xdr:row>
      <xdr:rowOff>96353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908B71D8-ED82-440B-8BA0-64CF65286B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6002000"/>
          <a:ext cx="5477639" cy="790685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127</xdr:row>
      <xdr:rowOff>0</xdr:rowOff>
    </xdr:from>
    <xdr:to>
      <xdr:col>10</xdr:col>
      <xdr:colOff>491453</xdr:colOff>
      <xdr:row>169</xdr:row>
      <xdr:rowOff>86854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69C67E3F-EF46-4510-9C7F-DF5E06C764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24193500"/>
          <a:ext cx="6563641" cy="808785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172</xdr:row>
      <xdr:rowOff>0</xdr:rowOff>
    </xdr:from>
    <xdr:to>
      <xdr:col>12</xdr:col>
      <xdr:colOff>485775</xdr:colOff>
      <xdr:row>210</xdr:row>
      <xdr:rowOff>115326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685FE219-D450-4863-9220-5B9880A8E1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32766000"/>
          <a:ext cx="7772400" cy="735432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525139</xdr:colOff>
      <xdr:row>45</xdr:row>
      <xdr:rowOff>10723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A390326-6EE7-40D0-B781-78DCA7CF4B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059539" cy="858322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48</xdr:row>
      <xdr:rowOff>0</xdr:rowOff>
    </xdr:from>
    <xdr:to>
      <xdr:col>14</xdr:col>
      <xdr:colOff>477508</xdr:colOff>
      <xdr:row>93</xdr:row>
      <xdr:rowOff>77407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84F2E67-D186-4D3F-BF7A-7EB2359A13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9144000"/>
          <a:ext cx="9011908" cy="864990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95</xdr:row>
      <xdr:rowOff>0</xdr:rowOff>
    </xdr:from>
    <xdr:to>
      <xdr:col>14</xdr:col>
      <xdr:colOff>496560</xdr:colOff>
      <xdr:row>129</xdr:row>
      <xdr:rowOff>172378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949BE3E-A272-4AF0-9D3E-DC9DC27755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8097500"/>
          <a:ext cx="9030960" cy="664937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131</xdr:row>
      <xdr:rowOff>0</xdr:rowOff>
    </xdr:from>
    <xdr:to>
      <xdr:col>14</xdr:col>
      <xdr:colOff>525139</xdr:colOff>
      <xdr:row>166</xdr:row>
      <xdr:rowOff>48562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CE7DFCED-5D94-4C01-90EB-A9FE3C26ED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24955500"/>
          <a:ext cx="9059539" cy="671606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168</xdr:row>
      <xdr:rowOff>0</xdr:rowOff>
    </xdr:from>
    <xdr:to>
      <xdr:col>14</xdr:col>
      <xdr:colOff>553718</xdr:colOff>
      <xdr:row>210</xdr:row>
      <xdr:rowOff>48748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3E4D727B-5525-45DA-A7EA-DE5DD74C5A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32004000"/>
          <a:ext cx="9088118" cy="804974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382329</xdr:colOff>
      <xdr:row>42</xdr:row>
      <xdr:rowOff>153538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1B2D657-5E13-8D2B-093C-36A4AB6ABD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526329" cy="815453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1BFBD9-101A-4C40-9A63-32C2FE07ED8F}">
  <dimension ref="A1:P30"/>
  <sheetViews>
    <sheetView workbookViewId="0">
      <selection activeCell="D9" sqref="D9"/>
    </sheetView>
  </sheetViews>
  <sheetFormatPr defaultRowHeight="15" x14ac:dyDescent="0.25"/>
  <cols>
    <col min="2" max="2" width="15.7109375" customWidth="1"/>
    <col min="3" max="3" width="12.85546875" customWidth="1"/>
  </cols>
  <sheetData>
    <row r="1" spans="1:16" ht="15.75" thickBot="1" x14ac:dyDescent="0.3">
      <c r="D1" s="2"/>
      <c r="F1" s="53" t="s">
        <v>33</v>
      </c>
      <c r="G1" s="54"/>
    </row>
    <row r="2" spans="1:16" ht="27" thickBot="1" x14ac:dyDescent="0.3">
      <c r="A2" s="4" t="s">
        <v>34</v>
      </c>
      <c r="B2" s="55">
        <v>100600</v>
      </c>
      <c r="C2" s="4"/>
      <c r="D2" s="4"/>
      <c r="E2" s="4"/>
      <c r="F2" s="56" t="s">
        <v>35</v>
      </c>
      <c r="G2" s="57" t="s">
        <v>36</v>
      </c>
      <c r="H2" s="58"/>
      <c r="J2" s="59" t="s">
        <v>37</v>
      </c>
      <c r="K2" s="60"/>
      <c r="M2" s="61" t="s">
        <v>38</v>
      </c>
      <c r="N2" s="62"/>
      <c r="O2" s="62"/>
      <c r="P2" s="63"/>
    </row>
    <row r="3" spans="1:16" ht="27" thickBot="1" x14ac:dyDescent="0.3">
      <c r="A3" s="4" t="s">
        <v>39</v>
      </c>
      <c r="B3" s="55">
        <f>B2*0.05</f>
        <v>5030</v>
      </c>
      <c r="C3" s="4"/>
      <c r="D3" s="4"/>
      <c r="E3" s="4"/>
      <c r="F3" s="64">
        <v>1</v>
      </c>
      <c r="G3" s="65">
        <v>0</v>
      </c>
      <c r="H3" s="66">
        <v>100</v>
      </c>
      <c r="J3" s="67" t="s">
        <v>40</v>
      </c>
      <c r="K3" s="68" t="s">
        <v>41</v>
      </c>
      <c r="M3" s="56" t="s">
        <v>35</v>
      </c>
      <c r="N3" s="69" t="s">
        <v>36</v>
      </c>
      <c r="O3" s="70"/>
    </row>
    <row r="4" spans="1:16" ht="15.75" thickBot="1" x14ac:dyDescent="0.3">
      <c r="A4" s="4" t="s">
        <v>42</v>
      </c>
      <c r="B4" s="71">
        <f>B2+B3</f>
        <v>105630</v>
      </c>
      <c r="C4" s="72" t="s">
        <v>43</v>
      </c>
      <c r="D4" s="73">
        <f>ROUND(B4/10.764,0)</f>
        <v>9813</v>
      </c>
      <c r="E4" s="72" t="s">
        <v>26</v>
      </c>
      <c r="F4" s="64">
        <v>2</v>
      </c>
      <c r="G4" s="65">
        <v>0</v>
      </c>
      <c r="H4" s="66">
        <v>100</v>
      </c>
      <c r="J4" s="66">
        <v>2554.8123374210331</v>
      </c>
      <c r="K4" s="74">
        <v>2248.2348569305091</v>
      </c>
      <c r="M4" s="64">
        <v>1</v>
      </c>
      <c r="N4" s="75">
        <v>0</v>
      </c>
      <c r="O4" s="66">
        <v>100</v>
      </c>
    </row>
    <row r="5" spans="1:16" ht="15.75" thickBot="1" x14ac:dyDescent="0.3">
      <c r="A5" s="4" t="s">
        <v>44</v>
      </c>
      <c r="B5" s="55">
        <v>34400</v>
      </c>
      <c r="C5" s="4"/>
      <c r="D5" s="4"/>
      <c r="E5" s="4"/>
      <c r="F5" s="64">
        <v>3</v>
      </c>
      <c r="G5" s="65">
        <v>5</v>
      </c>
      <c r="H5" s="66">
        <v>95</v>
      </c>
      <c r="J5" s="76" t="s">
        <v>9</v>
      </c>
      <c r="K5" s="77" t="s">
        <v>45</v>
      </c>
      <c r="M5" s="64">
        <v>2</v>
      </c>
      <c r="N5" s="75">
        <v>0</v>
      </c>
      <c r="O5" s="66">
        <v>100</v>
      </c>
    </row>
    <row r="6" spans="1:16" ht="15.75" thickBot="1" x14ac:dyDescent="0.3">
      <c r="A6" s="4" t="s">
        <v>46</v>
      </c>
      <c r="B6" s="71">
        <f>B4-B5</f>
        <v>71230</v>
      </c>
      <c r="C6" s="4"/>
      <c r="D6" s="4"/>
      <c r="E6" s="4"/>
      <c r="F6" s="64">
        <v>4</v>
      </c>
      <c r="G6" s="65">
        <v>5</v>
      </c>
      <c r="H6" s="66">
        <v>95</v>
      </c>
      <c r="J6" s="66" t="s">
        <v>47</v>
      </c>
      <c r="K6" s="74" t="s">
        <v>48</v>
      </c>
      <c r="M6" s="64">
        <v>3</v>
      </c>
      <c r="N6" s="75">
        <v>5</v>
      </c>
      <c r="O6" s="66">
        <v>95</v>
      </c>
    </row>
    <row r="7" spans="1:16" ht="15.75" thickBot="1" x14ac:dyDescent="0.3">
      <c r="A7" s="4" t="s">
        <v>49</v>
      </c>
      <c r="B7" s="78">
        <v>0.16</v>
      </c>
      <c r="C7" s="79">
        <f>1-B7</f>
        <v>0.84</v>
      </c>
      <c r="D7" s="4"/>
      <c r="E7" s="4"/>
      <c r="F7" s="64">
        <v>5</v>
      </c>
      <c r="G7" s="65">
        <v>5</v>
      </c>
      <c r="H7" s="66">
        <v>95</v>
      </c>
      <c r="J7" s="66"/>
      <c r="K7" s="74"/>
      <c r="M7" s="64">
        <v>4</v>
      </c>
      <c r="N7" s="75">
        <v>5</v>
      </c>
      <c r="O7" s="66">
        <v>95</v>
      </c>
    </row>
    <row r="8" spans="1:16" ht="30.75" thickBot="1" x14ac:dyDescent="0.3">
      <c r="A8" s="80" t="s">
        <v>50</v>
      </c>
      <c r="C8" s="71">
        <f>ROUND(B6*C7,0)</f>
        <v>59833</v>
      </c>
      <c r="D8" s="4"/>
      <c r="E8" s="4"/>
      <c r="F8" s="64">
        <v>6</v>
      </c>
      <c r="G8" s="65">
        <v>6</v>
      </c>
      <c r="H8" s="66">
        <v>94</v>
      </c>
      <c r="J8" s="81" t="s">
        <v>51</v>
      </c>
      <c r="K8" s="82">
        <v>0.05</v>
      </c>
      <c r="M8" s="64">
        <v>5</v>
      </c>
      <c r="N8" s="75">
        <v>5</v>
      </c>
      <c r="O8" s="66">
        <v>95</v>
      </c>
    </row>
    <row r="9" spans="1:16" ht="15.75" thickBot="1" x14ac:dyDescent="0.3">
      <c r="A9" s="4" t="s">
        <v>52</v>
      </c>
      <c r="B9" s="71">
        <f>B5+C8</f>
        <v>94233</v>
      </c>
      <c r="C9" s="72" t="s">
        <v>43</v>
      </c>
      <c r="D9" s="73">
        <f>ROUND(B9/10.764,0)</f>
        <v>8754</v>
      </c>
      <c r="E9" s="72" t="s">
        <v>26</v>
      </c>
      <c r="F9" s="64">
        <v>7</v>
      </c>
      <c r="G9" s="65">
        <v>7</v>
      </c>
      <c r="H9" s="66">
        <v>93</v>
      </c>
      <c r="J9" s="83" t="s">
        <v>53</v>
      </c>
      <c r="K9" s="82">
        <v>0.1</v>
      </c>
      <c r="M9" s="64">
        <v>6</v>
      </c>
      <c r="N9" s="75">
        <v>6.5</v>
      </c>
      <c r="O9" s="66">
        <f t="shared" ref="O9:O30" si="0">O8-1.5</f>
        <v>93.5</v>
      </c>
    </row>
    <row r="10" spans="1:16" ht="15.75" thickBot="1" x14ac:dyDescent="0.3">
      <c r="B10" s="84"/>
      <c r="F10" s="64">
        <v>8</v>
      </c>
      <c r="G10" s="65">
        <v>8</v>
      </c>
      <c r="H10" s="66">
        <v>92</v>
      </c>
      <c r="J10" s="66" t="s">
        <v>54</v>
      </c>
      <c r="K10" s="82">
        <v>0.15</v>
      </c>
      <c r="M10" s="64">
        <v>7</v>
      </c>
      <c r="N10" s="75">
        <v>8</v>
      </c>
      <c r="O10" s="66">
        <f t="shared" si="0"/>
        <v>92</v>
      </c>
    </row>
    <row r="11" spans="1:16" ht="15.75" thickBot="1" x14ac:dyDescent="0.3">
      <c r="A11" s="85" t="s">
        <v>55</v>
      </c>
      <c r="B11" s="86">
        <v>2025</v>
      </c>
      <c r="D11" s="2"/>
      <c r="F11" s="64">
        <v>9</v>
      </c>
      <c r="G11" s="65">
        <v>9</v>
      </c>
      <c r="H11" s="66">
        <v>91</v>
      </c>
      <c r="J11" s="87" t="s">
        <v>56</v>
      </c>
      <c r="K11" s="88">
        <v>0.2</v>
      </c>
      <c r="M11" s="64">
        <v>8</v>
      </c>
      <c r="N11" s="75">
        <v>9.5</v>
      </c>
      <c r="O11" s="66">
        <f t="shared" si="0"/>
        <v>90.5</v>
      </c>
    </row>
    <row r="12" spans="1:16" ht="15.75" thickBot="1" x14ac:dyDescent="0.3">
      <c r="A12" s="85" t="s">
        <v>57</v>
      </c>
      <c r="B12" s="86">
        <v>2009</v>
      </c>
      <c r="C12" s="2"/>
      <c r="F12" s="64">
        <v>10</v>
      </c>
      <c r="G12" s="65">
        <v>10</v>
      </c>
      <c r="H12" s="66">
        <v>90</v>
      </c>
      <c r="J12" s="89"/>
      <c r="K12" s="90"/>
      <c r="M12" s="64">
        <v>9</v>
      </c>
      <c r="N12" s="75">
        <v>11</v>
      </c>
      <c r="O12" s="66">
        <f t="shared" si="0"/>
        <v>89</v>
      </c>
    </row>
    <row r="13" spans="1:16" ht="15.75" thickBot="1" x14ac:dyDescent="0.3">
      <c r="A13" s="85" t="s">
        <v>58</v>
      </c>
      <c r="B13" s="86">
        <f>B11-B12</f>
        <v>16</v>
      </c>
      <c r="F13" s="64">
        <v>11</v>
      </c>
      <c r="G13" s="65">
        <v>11</v>
      </c>
      <c r="H13" s="66">
        <v>89</v>
      </c>
      <c r="J13" s="91"/>
      <c r="K13" s="92"/>
      <c r="M13" s="64">
        <v>10</v>
      </c>
      <c r="N13" s="75">
        <v>12.5</v>
      </c>
      <c r="O13" s="66">
        <f t="shared" si="0"/>
        <v>87.5</v>
      </c>
    </row>
    <row r="14" spans="1:16" ht="17.25" thickBot="1" x14ac:dyDescent="0.35">
      <c r="A14" s="93" t="s">
        <v>59</v>
      </c>
      <c r="B14" s="85">
        <f>60-B13</f>
        <v>44</v>
      </c>
      <c r="F14" s="64">
        <v>12</v>
      </c>
      <c r="G14" s="65">
        <v>12</v>
      </c>
      <c r="H14" s="66">
        <v>88</v>
      </c>
      <c r="M14" s="64">
        <v>11</v>
      </c>
      <c r="N14" s="75">
        <v>14</v>
      </c>
      <c r="O14" s="66">
        <f t="shared" si="0"/>
        <v>86</v>
      </c>
    </row>
    <row r="15" spans="1:16" ht="15.75" thickBot="1" x14ac:dyDescent="0.3">
      <c r="D15" s="2"/>
      <c r="F15" s="64">
        <v>13</v>
      </c>
      <c r="G15" s="65">
        <v>13</v>
      </c>
      <c r="H15" s="66">
        <v>87</v>
      </c>
      <c r="I15" s="2"/>
      <c r="M15" s="64">
        <v>12</v>
      </c>
      <c r="N15" s="75">
        <v>15.5</v>
      </c>
      <c r="O15" s="66">
        <f t="shared" si="0"/>
        <v>84.5</v>
      </c>
    </row>
    <row r="16" spans="1:16" ht="15.75" thickBot="1" x14ac:dyDescent="0.3">
      <c r="B16" s="2"/>
      <c r="F16" s="64">
        <v>14</v>
      </c>
      <c r="G16" s="65">
        <v>14</v>
      </c>
      <c r="H16" s="66">
        <v>86</v>
      </c>
      <c r="J16" s="2"/>
      <c r="K16" s="2"/>
      <c r="M16" s="64">
        <v>13</v>
      </c>
      <c r="N16" s="75">
        <v>17</v>
      </c>
      <c r="O16" s="66">
        <f t="shared" si="0"/>
        <v>83</v>
      </c>
    </row>
    <row r="17" spans="1:15" ht="15.75" thickBot="1" x14ac:dyDescent="0.3">
      <c r="F17" s="64">
        <v>15</v>
      </c>
      <c r="G17" s="65">
        <v>15</v>
      </c>
      <c r="H17" s="66">
        <v>85</v>
      </c>
      <c r="I17" s="2"/>
      <c r="K17" s="2"/>
      <c r="M17" s="64">
        <v>14</v>
      </c>
      <c r="N17" s="75">
        <v>18.5</v>
      </c>
      <c r="O17" s="66">
        <f t="shared" si="0"/>
        <v>81.5</v>
      </c>
    </row>
    <row r="18" spans="1:15" ht="15.75" thickBot="1" x14ac:dyDescent="0.3">
      <c r="A18" s="4"/>
      <c r="B18" s="55"/>
      <c r="C18" s="4"/>
      <c r="D18" s="4"/>
      <c r="E18" s="4"/>
      <c r="F18" s="64">
        <v>16</v>
      </c>
      <c r="G18" s="65">
        <v>16</v>
      </c>
      <c r="H18" s="66">
        <v>84</v>
      </c>
      <c r="M18" s="64">
        <v>15</v>
      </c>
      <c r="N18" s="75">
        <v>20</v>
      </c>
      <c r="O18" s="66">
        <f t="shared" si="0"/>
        <v>80</v>
      </c>
    </row>
    <row r="19" spans="1:15" ht="15.75" thickBot="1" x14ac:dyDescent="0.3">
      <c r="A19" s="4"/>
      <c r="B19" s="55"/>
      <c r="C19" s="4"/>
      <c r="D19" s="4"/>
      <c r="E19" s="4"/>
      <c r="F19" s="64">
        <v>17</v>
      </c>
      <c r="G19" s="65">
        <v>17</v>
      </c>
      <c r="H19" s="66">
        <v>83</v>
      </c>
      <c r="M19" s="64">
        <v>16</v>
      </c>
      <c r="N19" s="75">
        <v>21.5</v>
      </c>
      <c r="O19" s="66">
        <f t="shared" si="0"/>
        <v>78.5</v>
      </c>
    </row>
    <row r="20" spans="1:15" ht="15.75" thickBot="1" x14ac:dyDescent="0.3">
      <c r="A20" s="4"/>
      <c r="B20" s="71"/>
      <c r="C20" s="72"/>
      <c r="D20" s="73"/>
      <c r="E20" s="72"/>
      <c r="F20" s="64">
        <v>18</v>
      </c>
      <c r="G20" s="65">
        <v>18</v>
      </c>
      <c r="H20" s="66">
        <v>82</v>
      </c>
      <c r="M20" s="64">
        <v>17</v>
      </c>
      <c r="N20" s="75">
        <v>23</v>
      </c>
      <c r="O20" s="66">
        <f t="shared" si="0"/>
        <v>77</v>
      </c>
    </row>
    <row r="21" spans="1:15" ht="15.75" thickBot="1" x14ac:dyDescent="0.3">
      <c r="A21" s="4"/>
      <c r="B21" s="55"/>
      <c r="C21" s="4"/>
      <c r="D21" s="4"/>
      <c r="E21" s="4"/>
      <c r="F21" s="64">
        <v>19</v>
      </c>
      <c r="G21" s="65">
        <v>19</v>
      </c>
      <c r="H21" s="66">
        <v>81</v>
      </c>
      <c r="M21" s="64">
        <v>18</v>
      </c>
      <c r="N21" s="75">
        <v>24.5</v>
      </c>
      <c r="O21" s="66">
        <f t="shared" si="0"/>
        <v>75.5</v>
      </c>
    </row>
    <row r="22" spans="1:15" ht="15.75" thickBot="1" x14ac:dyDescent="0.3">
      <c r="A22" s="4"/>
      <c r="B22" s="55"/>
      <c r="C22" s="4"/>
      <c r="D22" s="4"/>
      <c r="E22" s="4"/>
      <c r="F22" s="64">
        <v>20</v>
      </c>
      <c r="G22" s="65">
        <v>20</v>
      </c>
      <c r="H22" s="66">
        <v>80</v>
      </c>
      <c r="M22" s="64">
        <v>19</v>
      </c>
      <c r="N22" s="75">
        <v>26</v>
      </c>
      <c r="O22" s="66">
        <f t="shared" si="0"/>
        <v>74</v>
      </c>
    </row>
    <row r="23" spans="1:15" ht="15.75" thickBot="1" x14ac:dyDescent="0.3">
      <c r="A23" s="80"/>
      <c r="B23" s="55"/>
      <c r="C23" s="4"/>
      <c r="D23" s="4"/>
      <c r="E23" s="4"/>
      <c r="F23" s="64">
        <v>21</v>
      </c>
      <c r="G23" s="65">
        <v>21</v>
      </c>
      <c r="H23" s="66">
        <v>79</v>
      </c>
      <c r="M23" s="64">
        <v>20</v>
      </c>
      <c r="N23" s="75">
        <v>27.5</v>
      </c>
      <c r="O23" s="66">
        <f t="shared" si="0"/>
        <v>72.5</v>
      </c>
    </row>
    <row r="24" spans="1:15" ht="15.75" thickBot="1" x14ac:dyDescent="0.3">
      <c r="A24" s="4"/>
      <c r="B24" s="71"/>
      <c r="C24" s="72"/>
      <c r="D24" s="73"/>
      <c r="E24" s="72"/>
      <c r="F24" s="64">
        <v>22</v>
      </c>
      <c r="G24" s="65">
        <v>22</v>
      </c>
      <c r="H24" s="66">
        <v>78</v>
      </c>
      <c r="M24" s="64">
        <v>21</v>
      </c>
      <c r="N24" s="75">
        <v>29</v>
      </c>
      <c r="O24" s="66">
        <f t="shared" si="0"/>
        <v>71</v>
      </c>
    </row>
    <row r="25" spans="1:15" ht="15.75" thickBot="1" x14ac:dyDescent="0.3">
      <c r="F25" s="64">
        <v>23</v>
      </c>
      <c r="G25" s="65">
        <v>23</v>
      </c>
      <c r="H25" s="66">
        <v>77</v>
      </c>
      <c r="M25" s="64">
        <v>22</v>
      </c>
      <c r="N25" s="75">
        <v>30.5</v>
      </c>
      <c r="O25" s="66">
        <f t="shared" si="0"/>
        <v>69.5</v>
      </c>
    </row>
    <row r="26" spans="1:15" ht="15.75" thickBot="1" x14ac:dyDescent="0.3">
      <c r="F26" s="64">
        <v>24</v>
      </c>
      <c r="G26" s="65">
        <v>24</v>
      </c>
      <c r="H26" s="66">
        <v>76</v>
      </c>
      <c r="M26" s="64">
        <v>23</v>
      </c>
      <c r="N26" s="75">
        <v>32</v>
      </c>
      <c r="O26" s="66">
        <f t="shared" si="0"/>
        <v>68</v>
      </c>
    </row>
    <row r="27" spans="1:15" ht="15.75" thickBot="1" x14ac:dyDescent="0.3">
      <c r="F27" s="64">
        <v>25</v>
      </c>
      <c r="G27" s="65">
        <v>25</v>
      </c>
      <c r="H27" s="66">
        <v>75</v>
      </c>
      <c r="M27" s="64">
        <v>24</v>
      </c>
      <c r="N27" s="75">
        <v>33.5</v>
      </c>
      <c r="O27" s="66">
        <f t="shared" si="0"/>
        <v>66.5</v>
      </c>
    </row>
    <row r="28" spans="1:15" ht="15.75" thickBot="1" x14ac:dyDescent="0.3">
      <c r="F28" s="64">
        <v>26</v>
      </c>
      <c r="G28" s="65">
        <v>26</v>
      </c>
      <c r="H28" s="66">
        <v>74</v>
      </c>
      <c r="M28" s="64">
        <v>25</v>
      </c>
      <c r="N28" s="75">
        <v>35</v>
      </c>
      <c r="O28" s="66">
        <f t="shared" si="0"/>
        <v>65</v>
      </c>
    </row>
    <row r="29" spans="1:15" ht="15.75" thickBot="1" x14ac:dyDescent="0.3">
      <c r="F29" s="64">
        <v>27</v>
      </c>
      <c r="G29" s="65">
        <v>27</v>
      </c>
      <c r="H29" s="66">
        <v>73</v>
      </c>
      <c r="M29" s="64">
        <v>26</v>
      </c>
      <c r="N29" s="75">
        <v>36.5</v>
      </c>
      <c r="O29" s="66">
        <f t="shared" si="0"/>
        <v>63.5</v>
      </c>
    </row>
    <row r="30" spans="1:15" ht="15.75" thickBot="1" x14ac:dyDescent="0.3">
      <c r="A30" s="94"/>
      <c r="B30" s="4"/>
      <c r="C30" s="4"/>
      <c r="D30" s="4"/>
      <c r="F30" s="64">
        <v>28</v>
      </c>
      <c r="G30" s="65">
        <v>28</v>
      </c>
      <c r="H30" s="66">
        <v>72</v>
      </c>
      <c r="M30" s="64">
        <v>27</v>
      </c>
      <c r="N30" s="75">
        <v>38</v>
      </c>
      <c r="O30" s="66">
        <f t="shared" si="0"/>
        <v>62</v>
      </c>
    </row>
  </sheetData>
  <mergeCells count="1">
    <mergeCell ref="F1:G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N69"/>
  <sheetViews>
    <sheetView tabSelected="1" zoomScale="130" zoomScaleNormal="130" workbookViewId="0">
      <selection activeCell="E15" sqref="E15"/>
    </sheetView>
  </sheetViews>
  <sheetFormatPr defaultRowHeight="15" x14ac:dyDescent="0.25"/>
  <cols>
    <col min="2" max="2" width="21.140625" style="3" customWidth="1"/>
    <col min="3" max="3" width="18.28515625" bestFit="1" customWidth="1"/>
    <col min="4" max="4" width="18.28515625" customWidth="1"/>
    <col min="5" max="5" width="21.7109375" bestFit="1" customWidth="1"/>
    <col min="6" max="6" width="19.85546875" bestFit="1" customWidth="1"/>
    <col min="7" max="7" width="7.5703125" customWidth="1"/>
    <col min="8" max="8" width="15.42578125" bestFit="1" customWidth="1"/>
    <col min="9" max="9" width="9.5703125" customWidth="1"/>
    <col min="10" max="10" width="20.28515625" bestFit="1" customWidth="1"/>
    <col min="11" max="11" width="11.42578125" bestFit="1" customWidth="1"/>
    <col min="12" max="12" width="12.42578125" bestFit="1" customWidth="1"/>
    <col min="13" max="13" width="14.28515625" bestFit="1" customWidth="1"/>
    <col min="14" max="14" width="11.5703125" bestFit="1" customWidth="1"/>
    <col min="15" max="15" width="11.42578125" bestFit="1" customWidth="1"/>
  </cols>
  <sheetData>
    <row r="1" spans="2:13" x14ac:dyDescent="0.25">
      <c r="B1" s="5"/>
      <c r="D1" s="3"/>
      <c r="H1" s="1"/>
    </row>
    <row r="2" spans="2:13" ht="16.5" x14ac:dyDescent="0.3">
      <c r="B2" s="12" t="s">
        <v>2</v>
      </c>
      <c r="C2" s="8"/>
      <c r="D2" s="3"/>
    </row>
    <row r="3" spans="2:13" ht="16.5" x14ac:dyDescent="0.3">
      <c r="B3" s="17">
        <v>2025</v>
      </c>
      <c r="C3" s="9"/>
      <c r="D3" s="3"/>
      <c r="F3" s="34"/>
      <c r="G3" s="34"/>
      <c r="H3" s="41" t="s">
        <v>24</v>
      </c>
      <c r="I3" s="49" t="s">
        <v>25</v>
      </c>
      <c r="J3" s="41" t="s">
        <v>26</v>
      </c>
      <c r="L3" t="s">
        <v>32</v>
      </c>
    </row>
    <row r="4" spans="2:13" ht="18.75" x14ac:dyDescent="0.3">
      <c r="B4" s="30">
        <v>2009</v>
      </c>
      <c r="C4" s="31" t="s">
        <v>23</v>
      </c>
      <c r="D4" s="3"/>
      <c r="F4" s="42" t="s">
        <v>27</v>
      </c>
      <c r="G4" s="23"/>
      <c r="H4" s="43" t="s">
        <v>11</v>
      </c>
      <c r="I4" s="44">
        <f>J4/10.764</f>
        <v>62.616127833519144</v>
      </c>
      <c r="J4" s="45">
        <v>674</v>
      </c>
      <c r="L4" t="s">
        <v>11</v>
      </c>
      <c r="M4">
        <v>692</v>
      </c>
    </row>
    <row r="5" spans="2:13" ht="16.5" x14ac:dyDescent="0.3">
      <c r="B5" s="18">
        <f>B3-B4</f>
        <v>16</v>
      </c>
      <c r="C5" s="4"/>
      <c r="D5" s="3"/>
      <c r="F5" s="46" t="s">
        <v>28</v>
      </c>
      <c r="G5" s="23"/>
      <c r="H5" s="23" t="s">
        <v>29</v>
      </c>
      <c r="I5" s="47"/>
      <c r="J5" s="45">
        <f>J4*1.2</f>
        <v>808.8</v>
      </c>
    </row>
    <row r="6" spans="2:13" ht="16.5" x14ac:dyDescent="0.3">
      <c r="B6" s="17">
        <f>60-B5</f>
        <v>44</v>
      </c>
      <c r="C6" s="4"/>
      <c r="D6" s="3"/>
      <c r="F6" s="34"/>
      <c r="G6" s="23"/>
      <c r="H6" s="23"/>
      <c r="I6" s="47"/>
    </row>
    <row r="7" spans="2:13" ht="16.5" x14ac:dyDescent="0.3">
      <c r="B7" s="14">
        <f>809*2700</f>
        <v>2184300</v>
      </c>
      <c r="C7" s="4"/>
      <c r="D7" s="3"/>
      <c r="F7" s="34"/>
      <c r="G7" s="23"/>
      <c r="H7" s="48"/>
      <c r="I7" s="47"/>
    </row>
    <row r="8" spans="2:13" ht="16.5" x14ac:dyDescent="0.3">
      <c r="B8" s="13"/>
      <c r="C8" s="4"/>
      <c r="D8" s="3"/>
      <c r="H8" s="1"/>
    </row>
    <row r="9" spans="2:13" ht="16.5" x14ac:dyDescent="0.3">
      <c r="B9" s="13"/>
      <c r="C9" s="4"/>
      <c r="D9" s="3"/>
      <c r="H9" s="1"/>
    </row>
    <row r="10" spans="2:13" ht="16.5" x14ac:dyDescent="0.3">
      <c r="B10" s="13">
        <f>100-10</f>
        <v>90</v>
      </c>
      <c r="C10" s="4"/>
      <c r="D10" s="3"/>
      <c r="H10" s="1"/>
    </row>
    <row r="11" spans="2:13" ht="16.5" x14ac:dyDescent="0.3">
      <c r="B11" s="13">
        <f>B10*B5/60</f>
        <v>24</v>
      </c>
      <c r="C11" s="10"/>
      <c r="D11" s="3"/>
      <c r="H11" s="1"/>
    </row>
    <row r="12" spans="2:13" ht="16.5" x14ac:dyDescent="0.3">
      <c r="B12" s="19">
        <f>B11%</f>
        <v>0.24</v>
      </c>
      <c r="C12" s="4"/>
      <c r="D12" s="3"/>
      <c r="H12" s="1"/>
    </row>
    <row r="13" spans="2:13" ht="16.5" x14ac:dyDescent="0.3">
      <c r="B13" s="20">
        <f>ROUND((B7*B12),0)</f>
        <v>524232</v>
      </c>
      <c r="C13" s="11"/>
      <c r="D13" s="3"/>
      <c r="E13">
        <f>17000-2600</f>
        <v>14400</v>
      </c>
      <c r="H13" s="1"/>
    </row>
    <row r="14" spans="2:13" ht="16.5" x14ac:dyDescent="0.3">
      <c r="B14" s="32">
        <v>674</v>
      </c>
      <c r="C14" s="31" t="s">
        <v>11</v>
      </c>
      <c r="D14" s="3"/>
      <c r="H14" s="1"/>
    </row>
    <row r="15" spans="2:13" ht="16.5" x14ac:dyDescent="0.3">
      <c r="B15" s="33">
        <v>17000</v>
      </c>
      <c r="C15" s="31" t="s">
        <v>14</v>
      </c>
      <c r="D15" s="3"/>
      <c r="H15" s="1"/>
    </row>
    <row r="16" spans="2:13" ht="16.5" x14ac:dyDescent="0.3">
      <c r="B16" s="14">
        <f>B15*B14</f>
        <v>11458000</v>
      </c>
      <c r="C16" s="4"/>
      <c r="D16" s="3"/>
      <c r="H16" s="1"/>
    </row>
    <row r="17" spans="1:14" ht="16.5" x14ac:dyDescent="0.3">
      <c r="B17" s="15">
        <f>B16-B13</f>
        <v>10933768</v>
      </c>
      <c r="C17" s="21"/>
      <c r="D17" s="6">
        <f>B17/B14</f>
        <v>16222.207715133531</v>
      </c>
      <c r="H17" s="1"/>
      <c r="N17" s="2"/>
    </row>
    <row r="18" spans="1:14" ht="16.5" x14ac:dyDescent="0.3">
      <c r="B18" s="15">
        <f>B17*0.9</f>
        <v>9840391.2000000011</v>
      </c>
      <c r="C18" s="4"/>
      <c r="D18" s="3"/>
      <c r="H18" s="1"/>
      <c r="N18" s="2"/>
    </row>
    <row r="19" spans="1:14" ht="16.5" x14ac:dyDescent="0.3">
      <c r="B19" s="15">
        <f>B17*0.8</f>
        <v>8747014.4000000004</v>
      </c>
      <c r="C19" s="4"/>
      <c r="D19" s="3"/>
      <c r="H19" s="1"/>
      <c r="N19" s="2"/>
    </row>
    <row r="20" spans="1:14" ht="16.5" x14ac:dyDescent="0.3">
      <c r="B20" s="15">
        <f>B17*0.025/12</f>
        <v>22778.683333333334</v>
      </c>
      <c r="C20" s="9"/>
      <c r="D20" s="2"/>
      <c r="E20" s="2"/>
      <c r="F20" s="2"/>
      <c r="H20" s="1"/>
    </row>
    <row r="21" spans="1:14" ht="16.5" x14ac:dyDescent="0.3">
      <c r="B21" s="16"/>
      <c r="C21" s="22"/>
      <c r="D21" s="2"/>
      <c r="H21" s="2"/>
    </row>
    <row r="22" spans="1:14" x14ac:dyDescent="0.25">
      <c r="B22" s="6"/>
      <c r="E22" s="23" t="s">
        <v>31</v>
      </c>
    </row>
    <row r="23" spans="1:14" x14ac:dyDescent="0.25">
      <c r="B23" s="6"/>
    </row>
    <row r="24" spans="1:14" x14ac:dyDescent="0.25">
      <c r="B24" s="6"/>
    </row>
    <row r="25" spans="1:14" x14ac:dyDescent="0.25">
      <c r="B25" s="6"/>
    </row>
    <row r="26" spans="1:14" x14ac:dyDescent="0.25">
      <c r="A26" s="34" t="s">
        <v>15</v>
      </c>
      <c r="B26" s="34"/>
      <c r="C26" s="35"/>
      <c r="D26" s="36"/>
    </row>
    <row r="27" spans="1:14" x14ac:dyDescent="0.25">
      <c r="B27"/>
      <c r="C27" s="37"/>
      <c r="D27" s="29"/>
    </row>
    <row r="28" spans="1:14" x14ac:dyDescent="0.25">
      <c r="B28"/>
      <c r="C28" s="37"/>
    </row>
    <row r="29" spans="1:14" ht="18.75" x14ac:dyDescent="0.3">
      <c r="A29" s="23" t="s">
        <v>16</v>
      </c>
      <c r="B29" s="23"/>
      <c r="C29" s="37"/>
      <c r="E29" s="52" t="s">
        <v>17</v>
      </c>
      <c r="F29" s="52"/>
    </row>
    <row r="30" spans="1:14" ht="18.75" x14ac:dyDescent="0.3">
      <c r="A30" s="23" t="s">
        <v>18</v>
      </c>
      <c r="B30" s="40">
        <v>8800000</v>
      </c>
      <c r="C30" s="37"/>
      <c r="E30" s="52" t="s">
        <v>19</v>
      </c>
      <c r="F30" s="52"/>
    </row>
    <row r="31" spans="1:14" ht="18.75" x14ac:dyDescent="0.3">
      <c r="A31" s="23"/>
      <c r="B31" s="23"/>
      <c r="C31" s="37"/>
      <c r="E31" s="38" t="s">
        <v>20</v>
      </c>
      <c r="F31" s="38">
        <f>B17</f>
        <v>10933768</v>
      </c>
    </row>
    <row r="32" spans="1:14" ht="18.75" x14ac:dyDescent="0.3">
      <c r="B32"/>
      <c r="C32" s="37"/>
      <c r="E32" s="38" t="s">
        <v>21</v>
      </c>
      <c r="F32" s="38">
        <f>F31*90%</f>
        <v>9840391.2000000011</v>
      </c>
      <c r="J32" s="7"/>
    </row>
    <row r="33" spans="2:10" ht="18.75" x14ac:dyDescent="0.3">
      <c r="B33"/>
      <c r="C33" s="37"/>
      <c r="E33" s="38" t="s">
        <v>22</v>
      </c>
      <c r="F33" s="38">
        <f>F31*80%</f>
        <v>8747014.4000000004</v>
      </c>
      <c r="J33" s="7"/>
    </row>
    <row r="34" spans="2:10" x14ac:dyDescent="0.25">
      <c r="B34"/>
      <c r="C34" s="37"/>
      <c r="E34" s="37"/>
      <c r="F34" s="39"/>
    </row>
    <row r="35" spans="2:10" x14ac:dyDescent="0.25">
      <c r="B35"/>
      <c r="C35" s="37"/>
      <c r="E35" s="37"/>
      <c r="F35" s="37"/>
    </row>
    <row r="36" spans="2:10" x14ac:dyDescent="0.25">
      <c r="B36"/>
      <c r="C36" s="37"/>
      <c r="E36" s="37"/>
      <c r="F36" s="37"/>
    </row>
    <row r="37" spans="2:10" x14ac:dyDescent="0.25">
      <c r="B37"/>
      <c r="C37" s="37"/>
      <c r="E37" s="37"/>
      <c r="F37" s="37"/>
    </row>
    <row r="38" spans="2:10" x14ac:dyDescent="0.25">
      <c r="E38" s="2"/>
    </row>
    <row r="39" spans="2:10" x14ac:dyDescent="0.25">
      <c r="E39" s="2"/>
    </row>
    <row r="40" spans="2:10" x14ac:dyDescent="0.25">
      <c r="E40" s="2"/>
    </row>
    <row r="41" spans="2:10" x14ac:dyDescent="0.25">
      <c r="E41" s="2"/>
    </row>
    <row r="42" spans="2:10" x14ac:dyDescent="0.25">
      <c r="E42" s="2"/>
    </row>
    <row r="43" spans="2:10" x14ac:dyDescent="0.25">
      <c r="E43" s="2"/>
    </row>
    <row r="69" spans="3:5" x14ac:dyDescent="0.25">
      <c r="C69" s="2"/>
      <c r="D69" s="2"/>
      <c r="E69" s="2"/>
    </row>
  </sheetData>
  <mergeCells count="2">
    <mergeCell ref="E29:F29"/>
    <mergeCell ref="E30:F30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Q10"/>
  <sheetViews>
    <sheetView workbookViewId="0">
      <selection activeCell="L6" sqref="L6"/>
    </sheetView>
  </sheetViews>
  <sheetFormatPr defaultRowHeight="15" x14ac:dyDescent="0.25"/>
  <cols>
    <col min="5" max="5" width="14.28515625" customWidth="1"/>
    <col min="6" max="6" width="14.7109375" customWidth="1"/>
    <col min="7" max="7" width="13.140625" customWidth="1"/>
    <col min="14" max="14" width="16.28515625" customWidth="1"/>
    <col min="15" max="15" width="19.42578125" customWidth="1"/>
    <col min="16" max="16" width="16.140625" customWidth="1"/>
  </cols>
  <sheetData>
    <row r="1" spans="1:17" ht="60" x14ac:dyDescent="0.25">
      <c r="A1" s="24" t="s">
        <v>3</v>
      </c>
      <c r="B1" s="24" t="s">
        <v>1</v>
      </c>
      <c r="C1" s="24" t="s">
        <v>4</v>
      </c>
      <c r="D1" s="24" t="s">
        <v>5</v>
      </c>
      <c r="E1" s="24" t="s">
        <v>0</v>
      </c>
      <c r="F1" s="24" t="s">
        <v>6</v>
      </c>
      <c r="G1" s="24" t="s">
        <v>7</v>
      </c>
      <c r="H1" s="24" t="s">
        <v>8</v>
      </c>
      <c r="I1" s="24" t="s">
        <v>9</v>
      </c>
      <c r="J1" s="24" t="s">
        <v>10</v>
      </c>
      <c r="K1" s="24"/>
      <c r="L1" s="51" t="s">
        <v>11</v>
      </c>
      <c r="M1" s="24" t="s">
        <v>30</v>
      </c>
      <c r="N1" s="24" t="s">
        <v>0</v>
      </c>
      <c r="O1" s="24" t="s">
        <v>12</v>
      </c>
      <c r="P1" s="24" t="s">
        <v>13</v>
      </c>
    </row>
    <row r="2" spans="1:17" x14ac:dyDescent="0.25">
      <c r="B2">
        <v>935</v>
      </c>
      <c r="C2">
        <f>B2*1.2</f>
        <v>1122</v>
      </c>
      <c r="D2" s="25">
        <f>C2*1.2</f>
        <v>1346.3999999999999</v>
      </c>
      <c r="E2" s="25">
        <v>16600000</v>
      </c>
      <c r="F2" s="50">
        <f>E2/B2</f>
        <v>17754.010695187168</v>
      </c>
      <c r="G2" s="26">
        <f>E2/C2</f>
        <v>14795.008912655972</v>
      </c>
      <c r="H2">
        <f>E2/D2</f>
        <v>12329.174093879978</v>
      </c>
      <c r="I2">
        <v>1</v>
      </c>
      <c r="J2">
        <v>102</v>
      </c>
      <c r="L2" s="27">
        <v>850</v>
      </c>
      <c r="M2" s="25">
        <f>86.856*10.764</f>
        <v>934.91798399999993</v>
      </c>
      <c r="N2" s="25">
        <v>17500000</v>
      </c>
      <c r="O2" s="25">
        <f>N2/L2</f>
        <v>20588.235294117647</v>
      </c>
      <c r="P2" s="25">
        <f>N2/M2</f>
        <v>18718.219458274965</v>
      </c>
      <c r="Q2" s="25"/>
    </row>
    <row r="3" spans="1:17" x14ac:dyDescent="0.25">
      <c r="B3" s="28">
        <v>935</v>
      </c>
      <c r="C3">
        <f t="shared" ref="C3:D3" si="0">B3*1.2</f>
        <v>1122</v>
      </c>
      <c r="D3" s="25">
        <f t="shared" si="0"/>
        <v>1346.3999999999999</v>
      </c>
      <c r="E3" s="25">
        <v>19000000</v>
      </c>
      <c r="F3" s="25">
        <f t="shared" ref="F3:F6" si="1">E3/B3</f>
        <v>20320.855614973261</v>
      </c>
      <c r="G3" s="26">
        <f t="shared" ref="G3:G7" si="2">E3/C3</f>
        <v>16934.046345811053</v>
      </c>
      <c r="H3">
        <f t="shared" ref="H3:H7" si="3">E3/D3</f>
        <v>14111.705288175877</v>
      </c>
      <c r="L3" s="27">
        <v>681</v>
      </c>
      <c r="M3" s="25">
        <f>L3*1.2</f>
        <v>817.19999999999993</v>
      </c>
      <c r="N3" s="25">
        <v>13000000</v>
      </c>
      <c r="O3" s="25">
        <f>N3/L3</f>
        <v>19089.574155653452</v>
      </c>
      <c r="P3" s="25">
        <f>N3/M3</f>
        <v>15907.978463044543</v>
      </c>
      <c r="Q3" s="25"/>
    </row>
    <row r="4" spans="1:17" x14ac:dyDescent="0.25">
      <c r="B4" s="29">
        <f>C4/1.2</f>
        <v>909.72222222222229</v>
      </c>
      <c r="C4">
        <f>D4/1.2</f>
        <v>1091.6666666666667</v>
      </c>
      <c r="D4" s="25">
        <v>1310</v>
      </c>
      <c r="E4" s="25">
        <v>16500000</v>
      </c>
      <c r="F4" s="25">
        <f t="shared" si="1"/>
        <v>18137.40458015267</v>
      </c>
      <c r="G4" s="26">
        <f t="shared" si="2"/>
        <v>15114.503816793893</v>
      </c>
      <c r="H4">
        <f t="shared" si="3"/>
        <v>12595.419847328245</v>
      </c>
      <c r="I4">
        <v>6</v>
      </c>
      <c r="J4">
        <v>602</v>
      </c>
      <c r="L4" s="27">
        <v>653</v>
      </c>
      <c r="M4" s="25">
        <f t="shared" ref="M4:M6" si="4">L4*1.2</f>
        <v>783.6</v>
      </c>
      <c r="N4" s="25">
        <v>9350000</v>
      </c>
      <c r="O4" s="25">
        <f t="shared" ref="O4:O6" si="5">N4/L4</f>
        <v>14318.529862174579</v>
      </c>
      <c r="P4" s="25">
        <f t="shared" ref="P4:P6" si="6">N4/M4</f>
        <v>11932.108218478816</v>
      </c>
      <c r="Q4" s="25"/>
    </row>
    <row r="5" spans="1:17" x14ac:dyDescent="0.25">
      <c r="B5" s="29">
        <v>600</v>
      </c>
      <c r="C5">
        <f t="shared" ref="C5:D7" si="7">B5*1.2</f>
        <v>720</v>
      </c>
      <c r="D5" s="25">
        <f t="shared" si="7"/>
        <v>864</v>
      </c>
      <c r="E5" s="25">
        <v>10000000</v>
      </c>
      <c r="F5" s="50">
        <f t="shared" si="1"/>
        <v>16666.666666666668</v>
      </c>
      <c r="G5" s="26">
        <f t="shared" si="2"/>
        <v>13888.888888888889</v>
      </c>
      <c r="H5">
        <f t="shared" si="3"/>
        <v>11574.074074074075</v>
      </c>
      <c r="I5">
        <v>2</v>
      </c>
      <c r="J5">
        <v>204</v>
      </c>
      <c r="L5" s="27">
        <v>635</v>
      </c>
      <c r="M5" s="25">
        <f t="shared" si="4"/>
        <v>762</v>
      </c>
      <c r="N5" s="25">
        <v>10300000</v>
      </c>
      <c r="O5" s="50">
        <f t="shared" si="5"/>
        <v>16220.472440944883</v>
      </c>
      <c r="P5" s="25">
        <f t="shared" si="6"/>
        <v>13517.060367454069</v>
      </c>
      <c r="Q5" s="25"/>
    </row>
    <row r="6" spans="1:17" x14ac:dyDescent="0.25">
      <c r="B6">
        <v>1123</v>
      </c>
      <c r="C6">
        <f t="shared" si="7"/>
        <v>1347.6</v>
      </c>
      <c r="D6" s="25">
        <f t="shared" si="7"/>
        <v>1617.12</v>
      </c>
      <c r="E6" s="25">
        <v>18000000</v>
      </c>
      <c r="F6" s="50">
        <f t="shared" si="1"/>
        <v>16028.495102404275</v>
      </c>
      <c r="G6" s="26">
        <f t="shared" si="2"/>
        <v>13357.079252003563</v>
      </c>
      <c r="H6">
        <f t="shared" si="3"/>
        <v>11130.899376669635</v>
      </c>
      <c r="I6">
        <v>9</v>
      </c>
      <c r="J6">
        <v>903</v>
      </c>
      <c r="L6" s="25">
        <v>447</v>
      </c>
      <c r="M6" s="25">
        <f t="shared" si="4"/>
        <v>536.4</v>
      </c>
      <c r="N6" s="25">
        <v>7600000</v>
      </c>
      <c r="O6" s="50">
        <f t="shared" si="5"/>
        <v>17002.237136465323</v>
      </c>
      <c r="P6" s="25">
        <f t="shared" si="6"/>
        <v>14168.530947054438</v>
      </c>
      <c r="Q6" s="25"/>
    </row>
    <row r="7" spans="1:17" x14ac:dyDescent="0.25">
      <c r="C7">
        <f t="shared" si="7"/>
        <v>0</v>
      </c>
      <c r="D7" s="25">
        <f t="shared" si="7"/>
        <v>0</v>
      </c>
      <c r="E7" s="25"/>
      <c r="F7" s="25" t="e">
        <f t="shared" ref="F7" si="8">ROUND((E7/B7),0)</f>
        <v>#DIV/0!</v>
      </c>
      <c r="G7" s="26" t="e">
        <f t="shared" si="2"/>
        <v>#DIV/0!</v>
      </c>
      <c r="H7" t="e">
        <f t="shared" si="3"/>
        <v>#DIV/0!</v>
      </c>
      <c r="M7" s="25"/>
      <c r="N7" s="25">
        <f t="shared" ref="N7" si="9">M7*1.2</f>
        <v>0</v>
      </c>
      <c r="O7" s="25"/>
      <c r="P7" s="25" t="e">
        <f t="shared" ref="P7" si="10">O7/M7</f>
        <v>#DIV/0!</v>
      </c>
      <c r="Q7" s="25"/>
    </row>
    <row r="8" spans="1:17" x14ac:dyDescent="0.25">
      <c r="C8">
        <f t="shared" ref="C8:C10" si="11">B8*1.1</f>
        <v>0</v>
      </c>
      <c r="D8" s="25">
        <f t="shared" ref="D8:D9" si="12">C8*1.2</f>
        <v>0</v>
      </c>
      <c r="E8" s="25"/>
      <c r="F8" s="25" t="e">
        <f t="shared" ref="F8:F10" si="13">ROUND((E8/B8),0)</f>
        <v>#DIV/0!</v>
      </c>
      <c r="G8" s="26" t="e">
        <f t="shared" ref="G8:G9" si="14">F8/C8</f>
        <v>#DIV/0!</v>
      </c>
      <c r="H8" t="e">
        <f t="shared" ref="H8:H10" si="15">F8/D8</f>
        <v>#DIV/0!</v>
      </c>
      <c r="L8" s="27"/>
      <c r="M8" s="25"/>
      <c r="N8" s="25"/>
      <c r="O8" s="25"/>
      <c r="P8" s="25"/>
    </row>
    <row r="9" spans="1:17" x14ac:dyDescent="0.25">
      <c r="C9">
        <f t="shared" si="11"/>
        <v>0</v>
      </c>
      <c r="D9" s="25">
        <f t="shared" si="12"/>
        <v>0</v>
      </c>
      <c r="E9" s="25"/>
      <c r="F9" s="25" t="e">
        <f t="shared" si="13"/>
        <v>#DIV/0!</v>
      </c>
      <c r="G9" s="26" t="e">
        <f t="shared" si="14"/>
        <v>#DIV/0!</v>
      </c>
      <c r="H9" t="e">
        <f t="shared" si="15"/>
        <v>#DIV/0!</v>
      </c>
      <c r="L9" s="27"/>
      <c r="M9" s="25"/>
      <c r="N9" s="25"/>
      <c r="O9" s="25"/>
      <c r="P9" s="25"/>
    </row>
    <row r="10" spans="1:17" x14ac:dyDescent="0.25">
      <c r="C10">
        <f t="shared" si="11"/>
        <v>0</v>
      </c>
      <c r="D10" s="25">
        <v>0</v>
      </c>
      <c r="E10" s="25"/>
      <c r="F10" s="25" t="e">
        <f t="shared" si="13"/>
        <v>#DIV/0!</v>
      </c>
      <c r="G10" t="e">
        <f t="shared" ref="G10" si="16">ROUND((E10/C10),0)</f>
        <v>#DIV/0!</v>
      </c>
      <c r="H10" t="e">
        <f t="shared" si="15"/>
        <v>#DIV/0!</v>
      </c>
      <c r="L10" s="27"/>
      <c r="M10" s="25"/>
      <c r="N10" s="25"/>
      <c r="O10" s="25"/>
      <c r="P10" s="25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7CAF63-7767-445C-929D-A6F89A2F1E79}">
  <dimension ref="A1"/>
  <sheetViews>
    <sheetView topLeftCell="A151" zoomScale="160" zoomScaleNormal="160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885778-04D1-4B15-B879-803A53A3B15A}">
  <dimension ref="A1"/>
  <sheetViews>
    <sheetView topLeftCell="A154" workbookViewId="0">
      <selection activeCell="S132" sqref="S13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2E92BA-E438-49CF-9D2F-FB7E5E1D3290}">
  <dimension ref="A1"/>
  <sheetViews>
    <sheetView topLeftCell="A1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Depreciation</vt:lpstr>
      <vt:lpstr>Sheet1</vt:lpstr>
      <vt:lpstr>20-20</vt:lpstr>
      <vt:lpstr>Area</vt:lpstr>
      <vt:lpstr>rate</vt:lpstr>
      <vt:lpstr>RR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2025-02-15T07:21:08Z</dcterms:modified>
</cp:coreProperties>
</file>