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osmos\Dombivali (East)\Jinendra Arvind Doshi\"/>
    </mc:Choice>
  </mc:AlternateContent>
  <xr:revisionPtr revIDLastSave="0" documentId="13_ncr:1_{7431A734-FFC9-451B-B0C2-B7307D3A2389}" xr6:coauthVersionLast="36" xr6:coauthVersionMax="47" xr10:uidLastSave="{00000000-0000-0000-0000-000000000000}"/>
  <bookViews>
    <workbookView xWindow="0" yWindow="0" windowWidth="28800" windowHeight="12105" tabRatio="932" xr2:uid="{00000000-000D-0000-FFFF-FFFF00000000}"/>
  </bookViews>
  <sheets>
    <sheet name="22-23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</sheets>
  <calcPr calcId="191029"/>
</workbook>
</file>

<file path=xl/calcChain.xml><?xml version="1.0" encoding="utf-8"?>
<calcChain xmlns="http://schemas.openxmlformats.org/spreadsheetml/2006/main">
  <c r="Q12" i="4" l="1"/>
  <c r="R11" i="4"/>
  <c r="R10" i="4"/>
  <c r="R9" i="4"/>
  <c r="R8" i="4"/>
  <c r="J38" i="4" l="1"/>
  <c r="H39" i="4" l="1"/>
  <c r="G40" i="4" l="1"/>
  <c r="H40" i="4"/>
  <c r="I31" i="4"/>
  <c r="G41" i="4" l="1"/>
  <c r="R6" i="4"/>
  <c r="R5" i="4"/>
  <c r="R4" i="4"/>
  <c r="P9" i="4"/>
  <c r="P8" i="4"/>
  <c r="P7" i="4"/>
  <c r="P6" i="4"/>
  <c r="P5" i="4"/>
  <c r="P4" i="4"/>
  <c r="P3" i="4"/>
  <c r="O32" i="4"/>
  <c r="O30" i="4"/>
  <c r="O29" i="4"/>
  <c r="O28" i="4"/>
  <c r="O26" i="4"/>
  <c r="H31" i="4"/>
  <c r="D33" i="4"/>
  <c r="G33" i="4"/>
  <c r="G35" i="4" s="1"/>
  <c r="H30" i="4"/>
  <c r="H29" i="4"/>
  <c r="H28" i="4"/>
  <c r="G34" i="4" l="1"/>
  <c r="P2" i="4" l="1"/>
  <c r="B3" i="4"/>
  <c r="C3" i="4" s="1"/>
  <c r="D3" i="4" s="1"/>
  <c r="B6" i="4"/>
  <c r="C6" i="4" s="1"/>
  <c r="B7" i="4"/>
  <c r="C7" i="4" s="1"/>
  <c r="D7" i="4" s="1"/>
  <c r="B8" i="4"/>
  <c r="C8" i="4" s="1"/>
  <c r="D8" i="4" s="1"/>
  <c r="B9" i="4"/>
  <c r="C9" i="4" s="1"/>
  <c r="D9" i="4" s="1"/>
  <c r="P10" i="4"/>
  <c r="B10" i="4"/>
  <c r="C10" i="4" s="1"/>
  <c r="P17" i="4"/>
  <c r="Q17" i="4" s="1"/>
  <c r="J17" i="4"/>
  <c r="I17" i="4"/>
  <c r="P15" i="4"/>
  <c r="Q15" i="4" s="1"/>
  <c r="B15" i="4" s="1"/>
  <c r="C15" i="4" s="1"/>
  <c r="D15" i="4" s="1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B12" i="4"/>
  <c r="J12" i="4"/>
  <c r="I12" i="4"/>
  <c r="B11" i="4"/>
  <c r="C11" i="4" s="1"/>
  <c r="D11" i="4" s="1"/>
  <c r="P11" i="4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P20" i="4"/>
  <c r="Q20" i="4" s="1"/>
  <c r="B20" i="4" s="1"/>
  <c r="C20" i="4" s="1"/>
  <c r="D20" i="4" s="1"/>
  <c r="J20" i="4"/>
  <c r="I20" i="4"/>
  <c r="E20" i="4"/>
  <c r="P16" i="4"/>
  <c r="Q16" i="4" s="1"/>
  <c r="B16" i="4" s="1"/>
  <c r="C16" i="4" s="1"/>
  <c r="D16" i="4" s="1"/>
  <c r="J16" i="4"/>
  <c r="I16" i="4"/>
  <c r="E16" i="4"/>
  <c r="E15" i="4"/>
  <c r="E14" i="4"/>
  <c r="E13" i="4"/>
  <c r="E12" i="4"/>
  <c r="E11" i="4"/>
  <c r="E10" i="4"/>
  <c r="E9" i="4"/>
  <c r="E8" i="4"/>
  <c r="E7" i="4"/>
  <c r="E6" i="4"/>
  <c r="E5" i="4"/>
  <c r="E4" i="4"/>
  <c r="E3" i="4"/>
  <c r="E2" i="4"/>
  <c r="C12" i="4" l="1"/>
  <c r="D12" i="4" s="1"/>
  <c r="H12" i="4" s="1"/>
  <c r="F14" i="4"/>
  <c r="G11" i="4"/>
  <c r="G15" i="4"/>
  <c r="H4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B5" i="4"/>
  <c r="H20" i="4"/>
  <c r="F20" i="4"/>
  <c r="G20" i="4"/>
  <c r="F16" i="4"/>
  <c r="G16" i="4"/>
  <c r="H32" i="4"/>
  <c r="C5" i="4" l="1"/>
  <c r="F5" i="4"/>
  <c r="D5" i="4" l="1"/>
  <c r="H5" i="4" s="1"/>
  <c r="G5" i="4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<sst xmlns="http://schemas.openxmlformats.org/spreadsheetml/2006/main" count="44" uniqueCount="39">
  <si>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</si>
  <si>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</si>
  <si>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</si>
  <si>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</si>
  <si>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</si>
  <si>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</si>
  <si>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</si>
  <si>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</si>
  <si>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</si>
  <si>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</si>
  <si>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</si>
  <si>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</si>
  <si>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</si>
  <si>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Agreement </t>
  </si>
  <si>
    <t>BUA</t>
  </si>
  <si>
    <t>ACA</t>
  </si>
  <si>
    <t>MCA</t>
  </si>
  <si>
    <t>Unit No. 208, 2nd Floor, Building No E - 6, Wing - A, Asmeeta Texpa - II, MIDC, Plot No. 1, Village - Kon, Taluka - Kalyan, District - Thane, Bhiwandi,</t>
  </si>
  <si>
    <t>mezz</t>
  </si>
  <si>
    <t>fmv</t>
  </si>
  <si>
    <t>rv</t>
  </si>
  <si>
    <t>dsv</t>
  </si>
  <si>
    <t>22.12.2023</t>
  </si>
  <si>
    <t>av</t>
  </si>
  <si>
    <t>sd</t>
  </si>
  <si>
    <t>rd</t>
  </si>
  <si>
    <t>rate on bua</t>
  </si>
  <si>
    <t>mca</t>
  </si>
  <si>
    <t>loft</t>
  </si>
  <si>
    <t>gr. Height - 7.85 ft</t>
  </si>
  <si>
    <t>loft ht 7.03</t>
  </si>
  <si>
    <t>totla - 15.62</t>
  </si>
  <si>
    <t>ca</t>
  </si>
  <si>
    <t>unit</t>
  </si>
  <si>
    <t>rate</t>
  </si>
  <si>
    <t>total</t>
  </si>
  <si>
    <t>05.11.24</t>
  </si>
  <si>
    <t>21.10.24</t>
  </si>
  <si>
    <t>possessiojn  - 24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</si>
</sst>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22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1" fillId="3" borderId="0" xfId="0" applyFont="1" applyFill="1" applyAlignment="1">
      <alignment wrapText="1"/>
    </xf>
    <xf numFmtId="43" fontId="0" fillId="0" borderId="0" xfId="1" applyFont="1"/>
    <xf numFmtId="43" fontId="0" fillId="0" borderId="1" xfId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1" xfId="1" applyFont="1" applyBorder="1"/>
    <xf numFmtId="0" fontId="0" fillId="0" borderId="0" xfId="0" applyFill="1"/>
    <xf numFmtId="4" fontId="0" fillId="0" borderId="0" xfId="0" applyNumberFormat="1" applyFill="1"/>
    <xf numFmtId="0" fontId="1" fillId="2" borderId="0" xfId="0" applyFont="1" applyFill="1"/>
    <xf numFmtId="4" fontId="0" fillId="2" borderId="0" xfId="0" applyNumberFormat="1" applyFill="1"/>
    <xf numFmtId="43" fontId="0" fillId="0" borderId="0" xfId="0" applyNumberFormat="1"/>
    <xf numFmtId="4" fontId="1" fillId="3" borderId="0" xfId="0" applyNumberFormat="1" applyFont="1" applyFill="1"/>
    <xf numFmtId="0" fontId="1" fillId="3" borderId="0" xfId="0" applyFon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800100</xdr:colOff>
      <xdr:row>23</xdr:row>
      <xdr:rowOff>182940</xdr:rowOff>
    </xdr:from>
    <xdr:to>
      <xdr:col>29</xdr:col>
      <xdr:colOff>285750</xdr:colOff>
      <xdr:row>47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8FADB9-9FF9-4140-AB55-4B99609BA4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72825" y="5135940"/>
          <a:ext cx="7067550" cy="452241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12</xdr:col>
      <xdr:colOff>95250</xdr:colOff>
      <xdr:row>45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71FF46-4667-43E4-9A1E-9E07D30BA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6800850" cy="82962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95250</xdr:colOff>
      <xdr:row>46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3486BA-B461-4F70-9A03-490F36915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800850" cy="862012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286981</xdr:colOff>
      <xdr:row>45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A1A179-C1D8-411F-B3EF-F3F7913FE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21381" cy="86403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591824</xdr:colOff>
      <xdr:row>46</xdr:row>
      <xdr:rowOff>144081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543471B-1052-4A15-97CD-037EE0BC81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126224" cy="86403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448929</xdr:colOff>
      <xdr:row>45</xdr:row>
      <xdr:rowOff>163144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CA1292E-9EE5-4257-A8A5-5ADB6CE00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83329" cy="873564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48</xdr:row>
      <xdr:rowOff>66675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BFFDC7A-C477-42E2-9C90-2B88124A4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92106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238125</xdr:colOff>
      <xdr:row>49</xdr:row>
      <xdr:rowOff>57150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917DF71-2DF5-454E-AEEA-3FF628951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553325" cy="88677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52</xdr:row>
      <xdr:rowOff>19050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B0FE575-713B-4E59-BA08-3C18383F0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99250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410823</xdr:colOff>
      <xdr:row>45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53501C-4D77-4F3D-825E-5BAB16E3D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45223" cy="867848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13</xdr:col>
      <xdr:colOff>95250</xdr:colOff>
      <xdr:row>45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CE592D-2148-48FD-A599-76247A767F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6800850" cy="82962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95250</xdr:colOff>
      <xdr:row>41</xdr:row>
      <xdr:rowOff>180975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85443E-8489-4368-836F-1AB9F0459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800850" cy="79914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7"/>
  <sheetViews>
    <sheetView tabSelected="1" topLeftCell="B1" workbookViewId="0">
      <selection activeCell="Q13" sqref="Q13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4.28515625" bestFit="1" customWidth="1"/>
    <col min="8" max="8" width="14" customWidth="1"/>
    <col min="9" max="9" width="12.5703125" bestFit="1" customWidth="1"/>
    <col min="10" max="10" width="9.85546875" customWidth="1"/>
    <col min="11" max="13" width="0" hidden="1" customWidth="1"/>
    <col min="14" max="14" width="10.28515625" customWidth="1"/>
    <col min="15" max="15" width="8.7109375" customWidth="1"/>
    <col min="16" max="16" width="7.140625" customWidth="1"/>
    <col min="17" max="17" width="10.7109375" customWidth="1"/>
    <col min="18" max="18" width="14.4257812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8" t="s">
        <v>1</v>
      </c>
      <c r="F1" s="8" t="s">
        <v>8</v>
      </c>
      <c r="G1" s="8" t="s">
        <v>11</v>
      </c>
      <c r="H1" s="8" t="s">
        <v>12</v>
      </c>
      <c r="I1" s="8" t="s">
        <v>2</v>
      </c>
      <c r="J1" s="8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624</v>
      </c>
      <c r="C2" s="4">
        <f t="shared" ref="C2:C16" si="1">B2*1.2</f>
        <v>748.8</v>
      </c>
      <c r="D2" s="4">
        <f t="shared" ref="D2:D16" si="2">C2*1.2</f>
        <v>898.56</v>
      </c>
      <c r="E2" s="20">
        <f t="shared" ref="E2:E16" si="3">R2</f>
        <v>3699000</v>
      </c>
      <c r="F2" s="21">
        <f t="shared" ref="F2:F15" si="4">ROUND((E2/B2),0)</f>
        <v>5928</v>
      </c>
      <c r="G2" s="21">
        <f t="shared" ref="G2:G15" si="5">ROUND((E2/C2),0)</f>
        <v>4940</v>
      </c>
      <c r="H2" s="21">
        <f t="shared" ref="H2:H15" si="6">ROUND((E2/D2),0)</f>
        <v>4117</v>
      </c>
      <c r="I2" s="21">
        <f t="shared" ref="I2:I15" si="7">T2</f>
        <v>0</v>
      </c>
      <c r="J2" s="21">
        <f t="shared" ref="J2:J15" si="8">U2</f>
        <v>0</v>
      </c>
      <c r="K2" s="15"/>
      <c r="L2" s="15"/>
      <c r="M2" s="15"/>
      <c r="N2" s="15"/>
      <c r="O2" s="15">
        <v>0</v>
      </c>
      <c r="P2" s="15">
        <f t="shared" ref="P2:P10" si="9">O2/1.2</f>
        <v>0</v>
      </c>
      <c r="Q2" s="15">
        <v>624</v>
      </c>
      <c r="R2" s="16">
        <v>3699000</v>
      </c>
      <c r="S2" s="16"/>
    </row>
    <row r="3" spans="1:19" x14ac:dyDescent="0.25">
      <c r="A3" s="4">
        <v>2</v>
      </c>
      <c r="B3" s="4">
        <f t="shared" si="0"/>
        <v>2254</v>
      </c>
      <c r="C3" s="4">
        <f t="shared" si="1"/>
        <v>2704.7999999999997</v>
      </c>
      <c r="D3" s="4">
        <f t="shared" si="2"/>
        <v>3245.7599999999998</v>
      </c>
      <c r="E3" s="20">
        <f t="shared" si="3"/>
        <v>11000000</v>
      </c>
      <c r="F3" s="21">
        <f t="shared" si="4"/>
        <v>4880</v>
      </c>
      <c r="G3" s="21">
        <f t="shared" si="5"/>
        <v>4067</v>
      </c>
      <c r="H3" s="21">
        <f t="shared" si="6"/>
        <v>3389</v>
      </c>
      <c r="I3" s="21">
        <f t="shared" si="7"/>
        <v>0</v>
      </c>
      <c r="J3" s="21">
        <f t="shared" si="8"/>
        <v>0</v>
      </c>
      <c r="K3" s="15"/>
      <c r="L3" s="15"/>
      <c r="M3" s="15"/>
      <c r="N3" s="15"/>
      <c r="O3">
        <v>0</v>
      </c>
      <c r="P3">
        <f t="shared" ref="P3:P9" si="10">O3/1.2</f>
        <v>0</v>
      </c>
      <c r="Q3">
        <v>2254</v>
      </c>
      <c r="R3" s="2">
        <v>11000000</v>
      </c>
      <c r="S3" s="16"/>
    </row>
    <row r="4" spans="1:19" x14ac:dyDescent="0.25">
      <c r="A4" s="4">
        <v>3</v>
      </c>
      <c r="B4" s="4">
        <f t="shared" si="0"/>
        <v>1510</v>
      </c>
      <c r="C4" s="4">
        <f t="shared" si="1"/>
        <v>1812</v>
      </c>
      <c r="D4" s="4">
        <f t="shared" si="2"/>
        <v>2174.4</v>
      </c>
      <c r="E4" s="20">
        <f t="shared" si="3"/>
        <v>6330000</v>
      </c>
      <c r="F4" s="21">
        <f t="shared" si="4"/>
        <v>4192</v>
      </c>
      <c r="G4" s="21">
        <f t="shared" si="5"/>
        <v>3493</v>
      </c>
      <c r="H4" s="21">
        <f t="shared" si="6"/>
        <v>2911</v>
      </c>
      <c r="I4" s="21">
        <f t="shared" si="7"/>
        <v>0</v>
      </c>
      <c r="J4" s="21">
        <f t="shared" si="8"/>
        <v>0</v>
      </c>
      <c r="K4" s="15"/>
      <c r="L4" s="15"/>
      <c r="M4" s="15"/>
      <c r="N4" s="15"/>
      <c r="O4">
        <v>0</v>
      </c>
      <c r="P4">
        <f t="shared" si="10"/>
        <v>0</v>
      </c>
      <c r="Q4">
        <v>1510</v>
      </c>
      <c r="R4" s="2">
        <f>6000000+300000+30000</f>
        <v>6330000</v>
      </c>
      <c r="S4" s="16" t="s">
        <v>36</v>
      </c>
    </row>
    <row r="5" spans="1:19" x14ac:dyDescent="0.25">
      <c r="A5" s="4">
        <v>4</v>
      </c>
      <c r="B5" s="4">
        <f t="shared" si="0"/>
        <v>253</v>
      </c>
      <c r="C5" s="4">
        <f t="shared" si="1"/>
        <v>303.59999999999997</v>
      </c>
      <c r="D5" s="4">
        <f t="shared" si="2"/>
        <v>364.31999999999994</v>
      </c>
      <c r="E5" s="20">
        <f t="shared" si="3"/>
        <v>1378000</v>
      </c>
      <c r="F5" s="21">
        <f t="shared" si="4"/>
        <v>5447</v>
      </c>
      <c r="G5" s="21">
        <f t="shared" si="5"/>
        <v>4539</v>
      </c>
      <c r="H5" s="21">
        <f t="shared" si="6"/>
        <v>3782</v>
      </c>
      <c r="I5" s="21">
        <f t="shared" si="7"/>
        <v>0</v>
      </c>
      <c r="J5" s="21">
        <f t="shared" si="8"/>
        <v>0</v>
      </c>
      <c r="K5" s="7"/>
      <c r="L5" s="7"/>
      <c r="M5" s="7"/>
      <c r="N5" s="7"/>
      <c r="O5">
        <v>0</v>
      </c>
      <c r="P5">
        <f t="shared" si="10"/>
        <v>0</v>
      </c>
      <c r="Q5">
        <v>253</v>
      </c>
      <c r="R5" s="2">
        <f>1300000+65000+13000</f>
        <v>1378000</v>
      </c>
      <c r="S5" s="18" t="s">
        <v>36</v>
      </c>
    </row>
    <row r="6" spans="1:19" x14ac:dyDescent="0.25">
      <c r="A6" s="4">
        <v>5</v>
      </c>
      <c r="B6" s="4">
        <f t="shared" si="0"/>
        <v>1018</v>
      </c>
      <c r="C6" s="4">
        <f t="shared" si="1"/>
        <v>1221.5999999999999</v>
      </c>
      <c r="D6" s="4">
        <f t="shared" si="2"/>
        <v>1465.9199999999998</v>
      </c>
      <c r="E6" s="20">
        <f t="shared" si="3"/>
        <v>5805000</v>
      </c>
      <c r="F6" s="17">
        <f t="shared" si="4"/>
        <v>5702</v>
      </c>
      <c r="G6" s="21">
        <f t="shared" si="5"/>
        <v>4752</v>
      </c>
      <c r="H6" s="21">
        <f t="shared" si="6"/>
        <v>3960</v>
      </c>
      <c r="I6" s="21">
        <f t="shared" si="7"/>
        <v>0</v>
      </c>
      <c r="J6" s="21">
        <f t="shared" si="8"/>
        <v>0</v>
      </c>
      <c r="K6" s="7"/>
      <c r="L6" s="7"/>
      <c r="M6" s="7"/>
      <c r="N6" s="7"/>
      <c r="O6">
        <v>0</v>
      </c>
      <c r="P6">
        <f t="shared" si="10"/>
        <v>0</v>
      </c>
      <c r="Q6">
        <v>1018</v>
      </c>
      <c r="R6" s="2">
        <f>5500000+275000+30000</f>
        <v>5805000</v>
      </c>
      <c r="S6" s="18" t="s">
        <v>37</v>
      </c>
    </row>
    <row r="7" spans="1:19" x14ac:dyDescent="0.25">
      <c r="A7" s="4">
        <v>6</v>
      </c>
      <c r="B7" s="4">
        <f t="shared" si="0"/>
        <v>2254</v>
      </c>
      <c r="C7" s="4">
        <f t="shared" si="1"/>
        <v>2704.7999999999997</v>
      </c>
      <c r="D7" s="4">
        <f t="shared" si="2"/>
        <v>3245.7599999999998</v>
      </c>
      <c r="E7" s="20">
        <f t="shared" si="3"/>
        <v>11000000</v>
      </c>
      <c r="F7" s="21">
        <f t="shared" si="4"/>
        <v>4880</v>
      </c>
      <c r="G7" s="21">
        <f t="shared" si="5"/>
        <v>4067</v>
      </c>
      <c r="H7" s="21">
        <f t="shared" si="6"/>
        <v>3389</v>
      </c>
      <c r="I7" s="21">
        <f t="shared" si="7"/>
        <v>0</v>
      </c>
      <c r="J7" s="21">
        <f t="shared" si="8"/>
        <v>0</v>
      </c>
      <c r="K7" s="7"/>
      <c r="L7" s="7"/>
      <c r="M7" s="7"/>
      <c r="N7" s="7"/>
      <c r="O7">
        <v>0</v>
      </c>
      <c r="P7">
        <f t="shared" si="10"/>
        <v>0</v>
      </c>
      <c r="Q7">
        <v>2254</v>
      </c>
      <c r="R7" s="2">
        <v>11000000</v>
      </c>
    </row>
    <row r="8" spans="1:19" x14ac:dyDescent="0.25">
      <c r="A8" s="4">
        <v>7</v>
      </c>
      <c r="B8" s="4">
        <f t="shared" si="0"/>
        <v>1881</v>
      </c>
      <c r="C8" s="4">
        <f t="shared" si="1"/>
        <v>2257.1999999999998</v>
      </c>
      <c r="D8" s="4">
        <f t="shared" si="2"/>
        <v>2708.64</v>
      </c>
      <c r="E8" s="20">
        <f t="shared" si="3"/>
        <v>11055000</v>
      </c>
      <c r="F8" s="17">
        <f t="shared" si="4"/>
        <v>5877</v>
      </c>
      <c r="G8" s="21">
        <f t="shared" si="5"/>
        <v>4898</v>
      </c>
      <c r="H8" s="21">
        <f t="shared" si="6"/>
        <v>4081</v>
      </c>
      <c r="I8" s="21">
        <f t="shared" si="7"/>
        <v>0</v>
      </c>
      <c r="J8" s="21">
        <f t="shared" si="8"/>
        <v>0</v>
      </c>
      <c r="K8" s="7"/>
      <c r="L8" s="7"/>
      <c r="M8" s="7"/>
      <c r="N8" s="7"/>
      <c r="O8">
        <v>0</v>
      </c>
      <c r="P8">
        <f t="shared" si="10"/>
        <v>0</v>
      </c>
      <c r="Q8">
        <v>1881</v>
      </c>
      <c r="R8" s="2">
        <f>10500000+525000+30000</f>
        <v>11055000</v>
      </c>
      <c r="S8" s="2">
        <v>28.03</v>
      </c>
    </row>
    <row r="9" spans="1:19" x14ac:dyDescent="0.25">
      <c r="A9" s="4">
        <v>8</v>
      </c>
      <c r="B9" s="4">
        <f t="shared" si="0"/>
        <v>237</v>
      </c>
      <c r="C9" s="4">
        <f t="shared" si="1"/>
        <v>284.39999999999998</v>
      </c>
      <c r="D9" s="4">
        <f t="shared" si="2"/>
        <v>341.28</v>
      </c>
      <c r="E9" s="20">
        <f t="shared" si="3"/>
        <v>3180000</v>
      </c>
      <c r="F9" s="21">
        <f t="shared" si="4"/>
        <v>13418</v>
      </c>
      <c r="G9" s="21">
        <f t="shared" si="5"/>
        <v>11181</v>
      </c>
      <c r="H9" s="21">
        <f t="shared" si="6"/>
        <v>9318</v>
      </c>
      <c r="I9" s="21">
        <f t="shared" si="7"/>
        <v>0</v>
      </c>
      <c r="J9" s="21">
        <f t="shared" si="8"/>
        <v>0</v>
      </c>
      <c r="O9">
        <v>0</v>
      </c>
      <c r="P9">
        <f t="shared" si="10"/>
        <v>0</v>
      </c>
      <c r="Q9">
        <v>237</v>
      </c>
      <c r="R9" s="2">
        <f>3000000+150000+30000</f>
        <v>3180000</v>
      </c>
      <c r="S9" s="2">
        <v>7.07</v>
      </c>
    </row>
    <row r="10" spans="1:19" x14ac:dyDescent="0.25">
      <c r="A10" s="4">
        <v>9</v>
      </c>
      <c r="B10" s="4">
        <f t="shared" si="0"/>
        <v>100</v>
      </c>
      <c r="C10" s="4">
        <f t="shared" si="1"/>
        <v>120</v>
      </c>
      <c r="D10" s="4">
        <f t="shared" si="2"/>
        <v>144</v>
      </c>
      <c r="E10" s="20">
        <f t="shared" si="3"/>
        <v>1696000</v>
      </c>
      <c r="F10" s="21">
        <f t="shared" si="4"/>
        <v>16960</v>
      </c>
      <c r="G10" s="21">
        <f t="shared" si="5"/>
        <v>14133</v>
      </c>
      <c r="H10" s="21">
        <f t="shared" si="6"/>
        <v>11778</v>
      </c>
      <c r="I10" s="21">
        <f t="shared" si="7"/>
        <v>0</v>
      </c>
      <c r="J10" s="21">
        <f t="shared" si="8"/>
        <v>0</v>
      </c>
      <c r="O10">
        <v>0</v>
      </c>
      <c r="P10">
        <f t="shared" si="9"/>
        <v>0</v>
      </c>
      <c r="Q10">
        <v>100</v>
      </c>
      <c r="R10" s="2">
        <f>1600000+80000+16000</f>
        <v>1696000</v>
      </c>
      <c r="S10" s="2">
        <v>9.02</v>
      </c>
    </row>
    <row r="11" spans="1:19" x14ac:dyDescent="0.25">
      <c r="A11" s="4">
        <v>10</v>
      </c>
      <c r="B11" s="4">
        <f t="shared" si="0"/>
        <v>370</v>
      </c>
      <c r="C11" s="4">
        <f t="shared" si="1"/>
        <v>444</v>
      </c>
      <c r="D11" s="4">
        <f t="shared" si="2"/>
        <v>532.79999999999995</v>
      </c>
      <c r="E11" s="20">
        <f t="shared" si="3"/>
        <v>2655000</v>
      </c>
      <c r="F11" s="21">
        <f t="shared" si="4"/>
        <v>7176</v>
      </c>
      <c r="G11" s="21">
        <f t="shared" si="5"/>
        <v>5980</v>
      </c>
      <c r="H11" s="21">
        <f t="shared" si="6"/>
        <v>4983</v>
      </c>
      <c r="I11" s="21">
        <f t="shared" si="7"/>
        <v>0</v>
      </c>
      <c r="J11" s="21">
        <f t="shared" si="8"/>
        <v>0</v>
      </c>
      <c r="O11">
        <v>0</v>
      </c>
      <c r="P11">
        <f t="shared" ref="P11:P15" si="11">O11/1.2</f>
        <v>0</v>
      </c>
      <c r="Q11">
        <v>370</v>
      </c>
      <c r="R11" s="2">
        <f>2500000+125000+30000</f>
        <v>2655000</v>
      </c>
      <c r="S11" s="2">
        <v>4.01</v>
      </c>
    </row>
    <row r="12" spans="1:19" x14ac:dyDescent="0.25">
      <c r="A12" s="4">
        <v>11</v>
      </c>
      <c r="B12" s="4">
        <f t="shared" si="0"/>
        <v>2812.5</v>
      </c>
      <c r="C12" s="4">
        <f>B12*1.1</f>
        <v>3093.7500000000005</v>
      </c>
      <c r="D12" s="4">
        <f t="shared" si="2"/>
        <v>3712.5000000000005</v>
      </c>
      <c r="E12" s="20">
        <f t="shared" si="3"/>
        <v>30000000</v>
      </c>
      <c r="F12" s="17">
        <f t="shared" si="4"/>
        <v>10667</v>
      </c>
      <c r="G12" s="21">
        <f t="shared" si="5"/>
        <v>9697</v>
      </c>
      <c r="H12" s="21">
        <f t="shared" si="6"/>
        <v>8081</v>
      </c>
      <c r="I12" s="21">
        <f t="shared" si="7"/>
        <v>0</v>
      </c>
      <c r="J12" s="21">
        <f t="shared" si="8"/>
        <v>0</v>
      </c>
      <c r="O12">
        <v>0</v>
      </c>
      <c r="P12">
        <v>3375</v>
      </c>
      <c r="Q12">
        <f>P12/1.2</f>
        <v>2812.5</v>
      </c>
      <c r="R12" s="2">
        <v>30000000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20">
        <f t="shared" si="3"/>
        <v>0</v>
      </c>
      <c r="F13" s="21" t="e">
        <f t="shared" si="4"/>
        <v>#DIV/0!</v>
      </c>
      <c r="G13" s="21" t="e">
        <f t="shared" si="5"/>
        <v>#DIV/0!</v>
      </c>
      <c r="H13" s="21" t="e">
        <f t="shared" si="6"/>
        <v>#DIV/0!</v>
      </c>
      <c r="I13" s="21">
        <f t="shared" si="7"/>
        <v>0</v>
      </c>
      <c r="J13" s="21">
        <f t="shared" si="8"/>
        <v>0</v>
      </c>
      <c r="O13">
        <v>0</v>
      </c>
      <c r="P13">
        <f t="shared" si="11"/>
        <v>0</v>
      </c>
      <c r="Q13">
        <f t="shared" ref="Q11:Q15" si="12">P13/1.2</f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20">
        <f t="shared" si="3"/>
        <v>0</v>
      </c>
      <c r="F14" s="21" t="e">
        <f t="shared" si="4"/>
        <v>#DIV/0!</v>
      </c>
      <c r="G14" s="21" t="e">
        <f t="shared" si="5"/>
        <v>#DIV/0!</v>
      </c>
      <c r="H14" s="21" t="e">
        <f t="shared" si="6"/>
        <v>#DIV/0!</v>
      </c>
      <c r="I14" s="21">
        <f t="shared" si="7"/>
        <v>0</v>
      </c>
      <c r="J14" s="21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9" customFormat="1" x14ac:dyDescent="0.25">
      <c r="F22" s="9" t="s">
        <v>17</v>
      </c>
    </row>
    <row r="23" spans="1:19" s="9" customFormat="1" x14ac:dyDescent="0.25"/>
    <row r="24" spans="1:19" s="9" customFormat="1" x14ac:dyDescent="0.25">
      <c r="F24" s="12"/>
    </row>
    <row r="25" spans="1:19" s="9" customFormat="1" x14ac:dyDescent="0.25">
      <c r="F25" s="13"/>
      <c r="J25" s="9" t="s">
        <v>27</v>
      </c>
    </row>
    <row r="26" spans="1:19" s="9" customFormat="1" x14ac:dyDescent="0.25">
      <c r="F26" s="13"/>
      <c r="J26" s="9">
        <v>63.42</v>
      </c>
      <c r="N26" s="9">
        <v>18.79</v>
      </c>
      <c r="O26" s="13">
        <f>N26*J26</f>
        <v>1191.6618000000001</v>
      </c>
    </row>
    <row r="27" spans="1:19" s="9" customFormat="1" x14ac:dyDescent="0.25">
      <c r="F27" s="10" t="s">
        <v>16</v>
      </c>
      <c r="G27" s="10"/>
      <c r="J27" s="9" t="s">
        <v>28</v>
      </c>
    </row>
    <row r="28" spans="1:19" s="9" customFormat="1" x14ac:dyDescent="0.25">
      <c r="C28" s="11" t="s">
        <v>13</v>
      </c>
      <c r="D28" s="11" t="s">
        <v>22</v>
      </c>
      <c r="F28" s="10" t="s">
        <v>15</v>
      </c>
      <c r="G28" s="10">
        <v>1212</v>
      </c>
      <c r="H28" s="9">
        <f>112.57*10.764</f>
        <v>1211.7034799999999</v>
      </c>
      <c r="J28" s="9">
        <v>23.73</v>
      </c>
      <c r="N28" s="9">
        <v>13.72</v>
      </c>
      <c r="O28" s="9">
        <f>N28*J28</f>
        <v>325.57560000000001</v>
      </c>
    </row>
    <row r="29" spans="1:19" s="9" customFormat="1" x14ac:dyDescent="0.25">
      <c r="C29" s="11" t="s">
        <v>23</v>
      </c>
      <c r="D29" s="11">
        <v>7954163</v>
      </c>
      <c r="F29" s="10" t="s">
        <v>18</v>
      </c>
      <c r="G29" s="10">
        <v>364</v>
      </c>
      <c r="H29" s="9">
        <f>33.77*10.764</f>
        <v>363.50028000000003</v>
      </c>
      <c r="J29" s="9">
        <v>5.14</v>
      </c>
      <c r="N29" s="9">
        <v>4.8600000000000003</v>
      </c>
      <c r="O29" s="9">
        <f>N29*J29</f>
        <v>24.980399999999999</v>
      </c>
    </row>
    <row r="30" spans="1:19" s="9" customFormat="1" x14ac:dyDescent="0.25">
      <c r="C30" s="11" t="s">
        <v>24</v>
      </c>
      <c r="D30" s="11">
        <v>398000</v>
      </c>
      <c r="F30" s="10"/>
      <c r="G30" s="10">
        <v>1575</v>
      </c>
      <c r="H30" s="9">
        <f>146.34*10.764</f>
        <v>1575.2037599999999</v>
      </c>
      <c r="O30" s="13">
        <f>O29+O28</f>
        <v>350.55599999999998</v>
      </c>
    </row>
    <row r="31" spans="1:19" s="9" customFormat="1" x14ac:dyDescent="0.25">
      <c r="C31" s="11"/>
      <c r="D31" s="11"/>
      <c r="F31" s="10" t="s">
        <v>14</v>
      </c>
      <c r="G31" s="10">
        <v>1454</v>
      </c>
      <c r="H31" s="9">
        <f>135.08*10.764</f>
        <v>1454.0011200000001</v>
      </c>
      <c r="I31" s="9">
        <f>H31/H28</f>
        <v>1.1999644665541442</v>
      </c>
      <c r="J31" s="9" t="s">
        <v>29</v>
      </c>
    </row>
    <row r="32" spans="1:19" s="9" customFormat="1" x14ac:dyDescent="0.25">
      <c r="C32" s="14" t="s">
        <v>25</v>
      </c>
      <c r="D32" s="14">
        <v>30000</v>
      </c>
      <c r="F32" s="14" t="s">
        <v>26</v>
      </c>
      <c r="G32" s="14">
        <v>5500</v>
      </c>
      <c r="H32" s="9">
        <f>G32/D29</f>
        <v>6.9146181691272864E-4</v>
      </c>
      <c r="J32" s="9" t="s">
        <v>30</v>
      </c>
      <c r="O32" s="13">
        <f>O30+O26</f>
        <v>1542.2178000000001</v>
      </c>
    </row>
    <row r="33" spans="3:10" s="9" customFormat="1" x14ac:dyDescent="0.25">
      <c r="C33" s="14"/>
      <c r="D33" s="14">
        <f>SUM(D29:D32)</f>
        <v>8382163</v>
      </c>
      <c r="F33" s="14" t="s">
        <v>19</v>
      </c>
      <c r="G33" s="14">
        <f>G32*G30</f>
        <v>8662500</v>
      </c>
      <c r="J33" s="9" t="s">
        <v>31</v>
      </c>
    </row>
    <row r="34" spans="3:10" s="9" customFormat="1" x14ac:dyDescent="0.25">
      <c r="C34" s="14"/>
      <c r="D34" s="14"/>
      <c r="F34" s="14" t="s">
        <v>20</v>
      </c>
      <c r="G34" s="14">
        <f>G33*90%</f>
        <v>7796250</v>
      </c>
    </row>
    <row r="35" spans="3:10" s="9" customFormat="1" x14ac:dyDescent="0.25">
      <c r="C35" s="14"/>
      <c r="D35" s="14"/>
      <c r="F35" s="9" t="s">
        <v>21</v>
      </c>
      <c r="G35" s="9">
        <f>G33*80%</f>
        <v>6930000</v>
      </c>
    </row>
    <row r="36" spans="3:10" s="9" customFormat="1" x14ac:dyDescent="0.25">
      <c r="C36" s="14"/>
      <c r="D36" s="14"/>
    </row>
    <row r="37" spans="3:10" s="9" customFormat="1" x14ac:dyDescent="0.25">
      <c r="C37" s="14"/>
      <c r="D37" s="14"/>
      <c r="G37" s="9" t="s">
        <v>33</v>
      </c>
      <c r="H37" s="9" t="s">
        <v>18</v>
      </c>
    </row>
    <row r="38" spans="3:10" s="9" customFormat="1" x14ac:dyDescent="0.25">
      <c r="C38" s="14"/>
      <c r="D38" s="14"/>
      <c r="F38" s="9" t="s">
        <v>32</v>
      </c>
      <c r="G38" s="9">
        <v>1212</v>
      </c>
      <c r="H38" s="9">
        <v>364</v>
      </c>
      <c r="J38" s="9">
        <f>2269/1706</f>
        <v>1.3300117233294255</v>
      </c>
    </row>
    <row r="39" spans="3:10" s="9" customFormat="1" x14ac:dyDescent="0.25">
      <c r="C39" s="14"/>
      <c r="D39" s="14"/>
      <c r="F39" s="9" t="s">
        <v>34</v>
      </c>
      <c r="G39" s="9">
        <v>6500</v>
      </c>
      <c r="H39" s="9">
        <f>G39*40%</f>
        <v>2600</v>
      </c>
    </row>
    <row r="40" spans="3:10" s="9" customFormat="1" x14ac:dyDescent="0.25">
      <c r="C40" s="14"/>
      <c r="D40" s="14"/>
      <c r="F40" s="9" t="s">
        <v>19</v>
      </c>
      <c r="G40" s="9">
        <f>G39*G38</f>
        <v>7878000</v>
      </c>
      <c r="H40" s="9">
        <f>H39*H38</f>
        <v>946400</v>
      </c>
    </row>
    <row r="41" spans="3:10" s="9" customFormat="1" x14ac:dyDescent="0.25">
      <c r="F41" s="9" t="s">
        <v>35</v>
      </c>
      <c r="G41" s="9">
        <f>G40+H40</f>
        <v>8824400</v>
      </c>
    </row>
    <row r="42" spans="3:10" x14ac:dyDescent="0.25">
      <c r="H42" t="s">
        <v>38</v>
      </c>
    </row>
    <row r="44" spans="3:10" x14ac:dyDescent="0.25">
      <c r="G44" s="19"/>
    </row>
    <row r="46" spans="3:10" x14ac:dyDescent="0.25">
      <c r="G46" s="19"/>
    </row>
    <row r="47" spans="3:10" x14ac:dyDescent="0.25">
      <c r="G47" s="19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>
      <selection activeCell="B3" sqref="B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2F9A41-16CC-44E6-A1DD-CD2313C0B7D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C3" sqref="C3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2025-02-15T10:01:34Z</dcterms:modified>
</cp:coreProperties>
</file>