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70" windowHeight="1185" tabRatio="481"/>
  </bookViews>
  <sheets>
    <sheet name="Sheet1" sheetId="1" r:id="rId1"/>
    <sheet name="Listing1" sheetId="2" r:id="rId2"/>
    <sheet name="Listing2" sheetId="3" r:id="rId3"/>
    <sheet name="Listing3" sheetId="5" r:id="rId4"/>
    <sheet name="Listing4" sheetId="6" r:id="rId5"/>
    <sheet name="Sheet2" sheetId="7" r:id="rId6"/>
  </sheets>
  <calcPr calcId="124519"/>
</workbook>
</file>

<file path=xl/calcChain.xml><?xml version="1.0" encoding="utf-8"?>
<calcChain xmlns="http://schemas.openxmlformats.org/spreadsheetml/2006/main">
  <c r="M20" i="1"/>
  <c r="H7"/>
  <c r="C4"/>
  <c r="M26" l="1"/>
  <c r="J26"/>
  <c r="K26" s="1"/>
  <c r="L26" s="1"/>
  <c r="M25"/>
  <c r="J25"/>
  <c r="K25" s="1"/>
  <c r="L25" s="1"/>
  <c r="M24"/>
  <c r="J24"/>
  <c r="K24" s="1"/>
  <c r="L24" s="1"/>
  <c r="M23"/>
  <c r="J23"/>
  <c r="K23" s="1"/>
  <c r="L23" s="1"/>
  <c r="M22"/>
  <c r="J22"/>
  <c r="K22" s="1"/>
  <c r="L22" s="1"/>
  <c r="M21"/>
  <c r="J21"/>
  <c r="K21" s="1"/>
  <c r="L21" s="1"/>
  <c r="H20"/>
  <c r="I20" s="1"/>
  <c r="J20" s="1"/>
  <c r="L20" s="1"/>
  <c r="M19"/>
  <c r="H19"/>
  <c r="I19" s="1"/>
  <c r="J19" s="1"/>
  <c r="K19" s="1"/>
  <c r="L19" s="1"/>
  <c r="M18"/>
  <c r="H18"/>
  <c r="I18" s="1"/>
  <c r="J18" s="1"/>
  <c r="K18" s="1"/>
  <c r="L18" s="1"/>
  <c r="M17"/>
  <c r="H17"/>
  <c r="I17" s="1"/>
  <c r="J17" s="1"/>
  <c r="K17" s="1"/>
  <c r="L17" s="1"/>
  <c r="M16"/>
  <c r="H16"/>
  <c r="I16" s="1"/>
  <c r="J16" s="1"/>
  <c r="K16" s="1"/>
  <c r="L16" s="1"/>
  <c r="M15"/>
  <c r="H15"/>
  <c r="I15" s="1"/>
  <c r="J15" s="1"/>
  <c r="K15" s="1"/>
  <c r="L15" s="1"/>
  <c r="M14" l="1"/>
  <c r="H14"/>
  <c r="M13"/>
  <c r="H13"/>
  <c r="I13" l="1"/>
  <c r="J13" s="1"/>
  <c r="K13" s="1"/>
  <c r="L13" s="1"/>
  <c r="I14"/>
  <c r="J14" s="1"/>
  <c r="K14" s="1"/>
  <c r="L14" s="1"/>
  <c r="M12"/>
  <c r="M11"/>
  <c r="M10"/>
  <c r="M9"/>
  <c r="M8"/>
  <c r="M7"/>
  <c r="M27" s="1"/>
  <c r="C57" s="1"/>
  <c r="I7"/>
  <c r="C46" l="1"/>
  <c r="H12"/>
  <c r="H11"/>
  <c r="H10"/>
  <c r="H9"/>
  <c r="H8"/>
  <c r="I10" l="1"/>
  <c r="J10" s="1"/>
  <c r="K10" s="1"/>
  <c r="L10" s="1"/>
  <c r="I9"/>
  <c r="J9" s="1"/>
  <c r="K9" s="1"/>
  <c r="L9" s="1"/>
  <c r="I11"/>
  <c r="J11" s="1"/>
  <c r="K11" s="1"/>
  <c r="L11" s="1"/>
  <c r="I12"/>
  <c r="J12" s="1"/>
  <c r="K12" s="1"/>
  <c r="L12" s="1"/>
  <c r="I8"/>
  <c r="J8" s="1"/>
  <c r="K8" s="1"/>
  <c r="L8" s="1"/>
  <c r="J7"/>
  <c r="K7" s="1"/>
  <c r="L7" l="1"/>
  <c r="L27" s="1"/>
  <c r="C54"/>
  <c r="C55" s="1"/>
  <c r="C56" s="1"/>
  <c r="C47" l="1"/>
  <c r="C48" s="1"/>
  <c r="C53" l="1"/>
  <c r="C49"/>
  <c r="C50"/>
  <c r="C51" s="1"/>
  <c r="C52" s="1"/>
</calcChain>
</file>

<file path=xl/sharedStrings.xml><?xml version="1.0" encoding="utf-8"?>
<sst xmlns="http://schemas.openxmlformats.org/spreadsheetml/2006/main" count="28" uniqueCount="26">
  <si>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</si>
  <si>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</si>
  <si>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</si>
  <si>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</si>
  <si>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</si>
  <si>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</si>
  <si>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</si>
  <si>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</si>
  <si>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</si>
  <si>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</si>
  <si>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</si>
  <si>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</si>
  <si>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</si>
  <si>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</si>
  <si>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</si>
  <si>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</si>
  <si>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</si>
  <si>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</si>
  <si>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</si>
  <si>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</si>
  <si>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</si>
  <si>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</si>
  <si>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</si>
  <si>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</si>
  <si>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>Interior Cost</t>
  </si>
  <si>
    <t>Structure Value + Interior Cost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</si>
</sst>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183173</xdr:rowOff>
    </xdr:from>
    <xdr:to>
      <xdr:col>14</xdr:col>
      <xdr:colOff>15386</xdr:colOff>
      <xdr:row>34</xdr:row>
      <xdr:rowOff>68873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54673"/>
          <a:ext cx="8580559" cy="5791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133350</xdr:rowOff>
    </xdr:from>
    <xdr:to>
      <xdr:col>13</xdr:col>
      <xdr:colOff>485775</xdr:colOff>
      <xdr:row>32</xdr:row>
      <xdr:rowOff>171450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3850"/>
          <a:ext cx="8410575" cy="594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4</xdr:row>
      <xdr:rowOff>123825</xdr:rowOff>
    </xdr:from>
    <xdr:to>
      <xdr:col>10</xdr:col>
      <xdr:colOff>257175</xdr:colOff>
      <xdr:row>35</xdr:row>
      <xdr:rowOff>47625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885825"/>
          <a:ext cx="6248400" cy="58293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4"/>
  <sheetViews>
    <sheetView tabSelected="1" zoomScale="115" zoomScaleNormal="11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I33" sqref="I33"/>
    </sheetView>
  </sheetViews>
  <sheetFormatPr defaultRowHeight="16.5"/>
  <cols>
    <col min="1" max="1" width="9.140625" style="59"/>
    <col min="2" max="2" width="27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1" t="s">
        <v>15</v>
      </c>
      <c r="C2" s="1">
        <v>150</v>
      </c>
      <c r="E2" s="4"/>
      <c r="F2" s="4"/>
      <c r="G2" s="23"/>
      <c r="H2" s="1"/>
    </row>
    <row r="3" spans="1:15">
      <c r="B3" s="22" t="s">
        <v>10</v>
      </c>
      <c r="C3" s="25">
        <v>53000</v>
      </c>
      <c r="D3" s="13"/>
      <c r="E3" s="24"/>
      <c r="F3" s="24"/>
      <c r="G3" s="13"/>
      <c r="H3" s="1"/>
    </row>
    <row r="4" spans="1:15" ht="24" customHeight="1">
      <c r="B4" s="73" t="s">
        <v>21</v>
      </c>
      <c r="C4" s="70">
        <f>ROUND((C2*C3),0)</f>
        <v>7950000</v>
      </c>
      <c r="F4" s="20"/>
      <c r="G4" s="20"/>
    </row>
    <row r="5" spans="1:15">
      <c r="B5" s="11" t="s">
        <v>17</v>
      </c>
    </row>
    <row r="6" spans="1:15" s="3" customFormat="1" ht="60.75" thickBot="1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>
      <c r="B7" s="60" t="s">
        <v>23</v>
      </c>
      <c r="C7" s="63">
        <v>141.58000000000001</v>
      </c>
      <c r="D7" s="40">
        <v>2019</v>
      </c>
      <c r="E7" s="40">
        <v>2025</v>
      </c>
      <c r="F7" s="40">
        <v>60</v>
      </c>
      <c r="G7" s="58">
        <v>28500</v>
      </c>
      <c r="H7" s="67">
        <f>E7-D7</f>
        <v>6</v>
      </c>
      <c r="I7" s="68">
        <f>IF(H7&gt;=5,90*H7/F7,0)</f>
        <v>9</v>
      </c>
      <c r="J7" s="69">
        <f t="shared" ref="J7:J12" si="0">G7/100*I7</f>
        <v>2565</v>
      </c>
      <c r="K7" s="69">
        <f>ROUND((G7-J7),0)</f>
        <v>25935</v>
      </c>
      <c r="L7" s="69">
        <f>ROUND((K7*C7),0)</f>
        <v>3671877</v>
      </c>
      <c r="M7" s="69">
        <f>ROUND((C7*G7),0)</f>
        <v>4035030</v>
      </c>
    </row>
    <row r="8" spans="1:15" ht="17.25" hidden="1" thickBot="1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>
      <c r="A20" s="3"/>
      <c r="B20" s="56" t="s">
        <v>24</v>
      </c>
      <c r="C20" s="61">
        <v>141.58000000000001</v>
      </c>
      <c r="D20" s="40">
        <v>0</v>
      </c>
      <c r="E20" s="40">
        <v>0</v>
      </c>
      <c r="F20" s="40">
        <v>0</v>
      </c>
      <c r="G20" s="58">
        <v>17200</v>
      </c>
      <c r="H20" s="67">
        <f t="shared" si="11"/>
        <v>0</v>
      </c>
      <c r="I20" s="68">
        <f t="shared" si="12"/>
        <v>0</v>
      </c>
      <c r="J20" s="69">
        <f t="shared" si="13"/>
        <v>0</v>
      </c>
      <c r="K20" s="69">
        <v>17200</v>
      </c>
      <c r="L20" s="69">
        <f t="shared" si="15"/>
        <v>2435176</v>
      </c>
      <c r="M20" s="69">
        <f>K20*C20</f>
        <v>2435176</v>
      </c>
      <c r="N20" s="10"/>
    </row>
    <row r="21" spans="1:14" ht="17.25" thickBot="1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v>0</v>
      </c>
      <c r="I21" s="68">
        <v>0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v>0</v>
      </c>
      <c r="I22" s="68">
        <v>0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v>0</v>
      </c>
      <c r="I23" s="68">
        <v>0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v>0</v>
      </c>
      <c r="I24" s="68">
        <v>0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v>0</v>
      </c>
      <c r="I25" s="68">
        <v>0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v>0</v>
      </c>
      <c r="I26" s="68">
        <v>0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6107053</v>
      </c>
      <c r="M27" s="15">
        <f>SUM(M7:M26)</f>
        <v>6470206</v>
      </c>
    </row>
    <row r="28" spans="1:14" hidden="1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</row>
    <row r="34" spans="2:15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>
      <c r="B36" s="9"/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>
      <c r="B46" s="2" t="s">
        <v>16</v>
      </c>
      <c r="C46" s="70">
        <f>C4</f>
        <v>7950000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>
      <c r="B47" s="2" t="s">
        <v>25</v>
      </c>
      <c r="C47" s="70">
        <f>L27</f>
        <v>6107053</v>
      </c>
      <c r="D47" s="17"/>
      <c r="E47" s="17"/>
      <c r="F47" s="17"/>
      <c r="G47" s="17"/>
      <c r="H47" s="18"/>
      <c r="K47" s="18"/>
    </row>
    <row r="48" spans="2:15">
      <c r="B48" s="11" t="s">
        <v>12</v>
      </c>
      <c r="C48" s="70">
        <f>C46+C47</f>
        <v>14057053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>
      <c r="B49" s="11" t="s">
        <v>13</v>
      </c>
      <c r="C49" s="70">
        <f>ROUND((C48*0.95),0)</f>
        <v>13354200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>
      <c r="B50" s="28" t="s">
        <v>11</v>
      </c>
      <c r="C50" s="70">
        <f>C48*0.8</f>
        <v>11245642.4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>
      <c r="B51" s="33"/>
      <c r="C51" s="70">
        <f>ROUNDUP(C50,0)</f>
        <v>11245643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>
      <c r="B52" s="33"/>
      <c r="C52" s="70">
        <f>C51-C50</f>
        <v>0.59999999962747097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>
      <c r="B53" s="11" t="s">
        <v>14</v>
      </c>
      <c r="C53" s="70">
        <f>ROUND((C48*0.8),0)</f>
        <v>11245642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>
      <c r="B57" s="11" t="s">
        <v>18</v>
      </c>
      <c r="C57" s="70">
        <f>M27*0.85</f>
        <v>5499675.0999999996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>
      <c r="E60" s="31"/>
      <c r="F60" s="42"/>
      <c r="G60" s="42"/>
      <c r="H60" s="42"/>
      <c r="I60" s="31"/>
      <c r="J60" s="42"/>
      <c r="K60" s="45"/>
      <c r="L60" s="42"/>
      <c r="M60" s="44"/>
      <c r="N60" s="42"/>
    </row>
    <row r="61" spans="2:14">
      <c r="E61" s="31"/>
      <c r="F61" s="42"/>
      <c r="G61" s="42"/>
      <c r="H61" s="42"/>
      <c r="I61" s="31"/>
      <c r="J61" s="42"/>
      <c r="K61" s="45"/>
      <c r="L61" s="42"/>
      <c r="M61" s="44"/>
      <c r="N61" s="42"/>
    </row>
    <row r="62" spans="2:14">
      <c r="E62" s="31"/>
      <c r="F62" s="42"/>
      <c r="G62" s="42"/>
      <c r="H62" s="43"/>
      <c r="I62" s="31"/>
      <c r="J62" s="42"/>
      <c r="K62" s="45"/>
      <c r="L62" s="42"/>
      <c r="M62" s="44"/>
      <c r="N62" s="42"/>
    </row>
    <row r="63" spans="2:14"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F11" sqref="F11"/>
    </sheetView>
  </sheetViews>
  <sheetFormatPr defaultRowHeight="15"/>
  <cols>
    <col min="3" max="3" width="9.85546875" bestFit="1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2" workbookViewId="0">
      <selection activeCell="F15" sqref="F15"/>
    </sheetView>
  </sheetViews>
  <sheetFormatPr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A21" zoomScale="130" zoomScaleNormal="130" workbookViewId="0">
      <selection activeCell="D25" sqref="D25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11" zoomScale="85" zoomScaleNormal="85" workbookViewId="0">
      <selection activeCell="G13" sqref="G13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Listing1</vt:lpstr>
      <vt:lpstr>Listing2</vt:lpstr>
      <vt:lpstr>Listing3</vt:lpstr>
      <vt:lpstr>Listing4</vt:lpstr>
      <vt:lpstr>Sheet2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2025-02-13T06:35:53Z</dcterms:modified>
</cp:coreProperties>
</file>