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P14" i="15" l="1"/>
  <c r="Q16" i="13"/>
  <c r="S11" i="17"/>
  <c r="O6" i="15" l="1"/>
  <c r="R13" i="14"/>
  <c r="V40" i="4"/>
  <c r="S7" i="13"/>
  <c r="V36" i="4"/>
  <c r="G34" i="4"/>
  <c r="G33" i="4"/>
  <c r="P17" i="4" l="1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<sst xmlns="http://schemas.openxmlformats.org/spreadsheetml/2006/main" count="45" uniqueCount="40">
  <si>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</si>
  <si>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</si>
  <si>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</si>
  <si>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</si>
  <si>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</si>
  <si>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</si>
  <si>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</si>
  <si>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</si>
  <si>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</si>
  <si>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</si>
  <si>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</si>
  <si>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</si>
  <si>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</si>
  <si>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</si>
  <si>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</si>
  <si>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</si>
  <si>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</si>
  <si>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</si>
  <si>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</si>
  <si>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</si>
  <si>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</si>
  <si>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</si>
  <si>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</si>
  <si>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</si>
  <si>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</si>
  <si>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</si>
  <si>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</si>
  <si>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</si>
  <si>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</si>
  <si>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</si>
  <si>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</si>
  <si>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</si>
  <si>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</si>
  <si>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</si>
  <si>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</si>
  <si>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</si>
  <si>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</si>
  <si>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</si>
  <si>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Ambarnath Branch )  - Shri. Sunil Devchand Marathe</t>
  </si>
  <si>
    <t>As per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</si>
</sst>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10377</xdr:colOff>
      <xdr:row>27</xdr:row>
      <xdr:rowOff>181692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106377" cy="5134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29430</xdr:colOff>
      <xdr:row>33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125430" cy="5172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143746</xdr:colOff>
      <xdr:row>29</xdr:row>
      <xdr:rowOff>96008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39746" cy="543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20</xdr:col>
      <xdr:colOff>87098</xdr:colOff>
      <xdr:row>44</xdr:row>
      <xdr:rowOff>10331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286000"/>
          <a:ext cx="9840698" cy="5772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15</xdr:col>
      <xdr:colOff>468066</xdr:colOff>
      <xdr:row>37</xdr:row>
      <xdr:rowOff>77008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9612066" cy="5792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D1" zoomScaleNormal="100" workbookViewId="0">
      <selection activeCell="P7" sqref="P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51" customFormat="1" x14ac:dyDescent="0.25">
      <c r="A3" s="49">
        <f t="shared" ref="A3:A8" si="0">N3</f>
        <v>0</v>
      </c>
      <c r="B3" s="49">
        <f t="shared" ref="B3:B8" si="1">Q3</f>
        <v>511</v>
      </c>
      <c r="C3" s="49">
        <f t="shared" ref="C3:C8" si="2">B3*1.2</f>
        <v>613.19999999999993</v>
      </c>
      <c r="D3" s="49">
        <f t="shared" ref="D3:D8" si="3">C3*1.2</f>
        <v>735.83999999999992</v>
      </c>
      <c r="E3" s="50">
        <f t="shared" ref="E3:E8" si="4">R3</f>
        <v>2996000</v>
      </c>
      <c r="F3" s="49">
        <f t="shared" ref="F3:F8" si="5">ROUND((E3/B3),0)</f>
        <v>5863</v>
      </c>
      <c r="G3" s="49">
        <f t="shared" ref="G3:G8" si="6">ROUND((E3/C3),0)</f>
        <v>4886</v>
      </c>
      <c r="H3" s="49">
        <f t="shared" ref="H3:H8" si="7">ROUND((E3/D3),0)</f>
        <v>4072</v>
      </c>
      <c r="I3" s="49" t="e">
        <f>#REF!</f>
        <v>#REF!</v>
      </c>
      <c r="J3" s="49">
        <f t="shared" ref="J3:J8" si="8">S3</f>
        <v>0</v>
      </c>
      <c r="O3" s="51">
        <v>0</v>
      </c>
      <c r="P3" s="51">
        <f t="shared" ref="P3:P8" si="9">O3/1.2</f>
        <v>0</v>
      </c>
      <c r="Q3" s="51">
        <v>511</v>
      </c>
      <c r="R3" s="52">
        <v>2996000</v>
      </c>
    </row>
    <row r="4" spans="1:20" x14ac:dyDescent="0.25">
      <c r="A4" s="4">
        <f t="shared" ref="A4:A6" si="10">N4</f>
        <v>0</v>
      </c>
      <c r="B4" s="4">
        <f t="shared" ref="B4:B6" si="11">Q4</f>
        <v>680</v>
      </c>
      <c r="C4" s="4">
        <f t="shared" ref="C4:C6" si="12">B4*1.2</f>
        <v>816</v>
      </c>
      <c r="D4" s="4">
        <f t="shared" ref="D4:D6" si="13">C4*1.2</f>
        <v>979.19999999999993</v>
      </c>
      <c r="E4" s="5">
        <f t="shared" ref="E4:E6" si="14">R4</f>
        <v>3650000</v>
      </c>
      <c r="F4" s="4">
        <f t="shared" ref="F4:F6" si="15">ROUND((E4/B4),0)</f>
        <v>5368</v>
      </c>
      <c r="G4" s="4">
        <f t="shared" ref="G4:G6" si="16">ROUND((E4/C4),0)</f>
        <v>4473</v>
      </c>
      <c r="H4" s="9">
        <f t="shared" ref="H4:H6" si="17">ROUND((E4/D4),0)</f>
        <v>3728</v>
      </c>
      <c r="I4" s="4" t="e">
        <f>#REF!</f>
        <v>#REF!</v>
      </c>
      <c r="J4" s="4">
        <f t="shared" ref="J4:J6" si="18">S4</f>
        <v>0</v>
      </c>
      <c r="O4">
        <v>0</v>
      </c>
      <c r="P4">
        <f t="shared" ref="P4:P6" si="19">O4/1.2</f>
        <v>0</v>
      </c>
      <c r="Q4">
        <v>680</v>
      </c>
      <c r="R4" s="2">
        <v>3650000</v>
      </c>
    </row>
    <row r="5" spans="1:20" s="51" customFormat="1" x14ac:dyDescent="0.25">
      <c r="A5" s="49">
        <f t="shared" si="10"/>
        <v>0</v>
      </c>
      <c r="B5" s="49">
        <f t="shared" si="11"/>
        <v>850</v>
      </c>
      <c r="C5" s="49">
        <f t="shared" si="12"/>
        <v>1020</v>
      </c>
      <c r="D5" s="49">
        <f t="shared" si="13"/>
        <v>1224</v>
      </c>
      <c r="E5" s="50">
        <f t="shared" si="14"/>
        <v>5224000</v>
      </c>
      <c r="F5" s="49">
        <f t="shared" si="15"/>
        <v>6146</v>
      </c>
      <c r="G5" s="49">
        <f t="shared" si="16"/>
        <v>5122</v>
      </c>
      <c r="H5" s="49">
        <f t="shared" si="17"/>
        <v>4268</v>
      </c>
      <c r="I5" s="49" t="e">
        <f>#REF!</f>
        <v>#REF!</v>
      </c>
      <c r="J5" s="49">
        <f t="shared" si="18"/>
        <v>0</v>
      </c>
      <c r="O5" s="51">
        <v>0</v>
      </c>
      <c r="P5" s="51">
        <f t="shared" si="19"/>
        <v>0</v>
      </c>
      <c r="Q5" s="51">
        <v>850</v>
      </c>
      <c r="R5" s="52">
        <v>5224000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ref="Q6" si="2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7:Q8" si="21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1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454</v>
      </c>
      <c r="C13" s="4">
        <f t="shared" ref="C13:C25" si="34">B13*1.2</f>
        <v>544.79999999999995</v>
      </c>
      <c r="D13" s="4">
        <f t="shared" ref="D13:D25" si="35">C13*1.2</f>
        <v>653.75999999999988</v>
      </c>
      <c r="E13" s="5">
        <f t="shared" ref="E13:E25" si="36">R13</f>
        <v>2145000</v>
      </c>
      <c r="F13" s="9">
        <f t="shared" ref="F13:F25" si="37">ROUND((E13/B13),0)</f>
        <v>4725</v>
      </c>
      <c r="G13" s="9">
        <f t="shared" ref="G13:G25" si="38">ROUND((E13/C13),0)</f>
        <v>3937</v>
      </c>
      <c r="H13" s="9">
        <f t="shared" ref="H13:H25" si="39">ROUND((E13/D13),0)</f>
        <v>3281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454</v>
      </c>
      <c r="R13" s="2">
        <v>2145000</v>
      </c>
    </row>
    <row r="14" spans="1:20" s="51" customFormat="1" ht="14.25" customHeight="1" x14ac:dyDescent="0.25">
      <c r="A14" s="49">
        <f t="shared" ref="A14:A17" si="42">N14</f>
        <v>0</v>
      </c>
      <c r="B14" s="49">
        <f t="shared" ref="B14:B17" si="43">Q14</f>
        <v>564</v>
      </c>
      <c r="C14" s="49">
        <f t="shared" ref="C14:C17" si="44">B14*1.2</f>
        <v>676.8</v>
      </c>
      <c r="D14" s="49">
        <f t="shared" ref="D14:D17" si="45">C14*1.2</f>
        <v>812.16</v>
      </c>
      <c r="E14" s="50">
        <f t="shared" ref="E14:E17" si="46">R14</f>
        <v>4300000</v>
      </c>
      <c r="F14" s="49">
        <f t="shared" ref="F14:F17" si="47">ROUND((E14/B14),0)</f>
        <v>7624</v>
      </c>
      <c r="G14" s="49">
        <f t="shared" ref="G14:G17" si="48">ROUND((E14/C14),0)</f>
        <v>6353</v>
      </c>
      <c r="H14" s="49">
        <f t="shared" ref="H14:H17" si="49">ROUND((E14/D14),0)</f>
        <v>5295</v>
      </c>
      <c r="I14" s="49" t="e">
        <f>#REF!</f>
        <v>#REF!</v>
      </c>
      <c r="J14" s="49">
        <f t="shared" ref="J14:J17" si="50">S14</f>
        <v>0</v>
      </c>
      <c r="O14" s="51">
        <v>0</v>
      </c>
      <c r="P14" s="51">
        <f t="shared" ref="P14:P17" si="51">O14/1.2</f>
        <v>0</v>
      </c>
      <c r="Q14" s="51">
        <v>564</v>
      </c>
      <c r="R14" s="52">
        <v>4300000</v>
      </c>
    </row>
    <row r="15" spans="1:20" s="51" customFormat="1" ht="14.25" customHeight="1" x14ac:dyDescent="0.25">
      <c r="A15" s="49">
        <f t="shared" si="42"/>
        <v>0</v>
      </c>
      <c r="B15" s="49">
        <f t="shared" si="43"/>
        <v>399</v>
      </c>
      <c r="C15" s="49">
        <f t="shared" si="44"/>
        <v>478.79999999999995</v>
      </c>
      <c r="D15" s="49">
        <f t="shared" si="45"/>
        <v>574.55999999999995</v>
      </c>
      <c r="E15" s="50">
        <f t="shared" si="46"/>
        <v>3223000</v>
      </c>
      <c r="F15" s="49">
        <f t="shared" si="47"/>
        <v>8078</v>
      </c>
      <c r="G15" s="49">
        <f t="shared" si="48"/>
        <v>6731</v>
      </c>
      <c r="H15" s="49">
        <f t="shared" si="49"/>
        <v>5610</v>
      </c>
      <c r="I15" s="49" t="e">
        <f>#REF!</f>
        <v>#REF!</v>
      </c>
      <c r="J15" s="49">
        <f t="shared" si="50"/>
        <v>0</v>
      </c>
      <c r="O15" s="51">
        <v>0</v>
      </c>
      <c r="P15" s="51">
        <f t="shared" si="51"/>
        <v>0</v>
      </c>
      <c r="Q15" s="51">
        <v>399</v>
      </c>
      <c r="R15" s="52">
        <v>3223000</v>
      </c>
    </row>
    <row r="16" spans="1:20" ht="14.25" customHeight="1" x14ac:dyDescent="0.25">
      <c r="A16" s="4">
        <f t="shared" si="42"/>
        <v>0</v>
      </c>
      <c r="B16" s="4">
        <f t="shared" si="43"/>
        <v>0</v>
      </c>
      <c r="C16" s="4">
        <f t="shared" si="44"/>
        <v>0</v>
      </c>
      <c r="D16" s="4">
        <f t="shared" si="45"/>
        <v>0</v>
      </c>
      <c r="E16" s="5">
        <f t="shared" si="46"/>
        <v>0</v>
      </c>
      <c r="F16" s="9" t="e">
        <f t="shared" si="47"/>
        <v>#DIV/0!</v>
      </c>
      <c r="G16" s="9" t="e">
        <f t="shared" si="48"/>
        <v>#DIV/0!</v>
      </c>
      <c r="H16" s="9" t="e">
        <f t="shared" si="49"/>
        <v>#DIV/0!</v>
      </c>
      <c r="I16" s="4" t="e">
        <f>#REF!</f>
        <v>#REF!</v>
      </c>
      <c r="J16" s="4">
        <f t="shared" si="50"/>
        <v>0</v>
      </c>
      <c r="O16">
        <v>0</v>
      </c>
      <c r="P16">
        <f t="shared" si="51"/>
        <v>0</v>
      </c>
      <c r="Q16">
        <f t="shared" ref="Q14:Q17" si="52">P16/1.2</f>
        <v>0</v>
      </c>
      <c r="R16" s="2">
        <v>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5:25" ht="16.5" x14ac:dyDescent="0.3">
      <c r="E33" t="s">
        <v>36</v>
      </c>
      <c r="F33" s="7">
        <v>47.5</v>
      </c>
      <c r="G33">
        <f>F33*10.764</f>
        <v>511.28999999999996</v>
      </c>
      <c r="S33" s="10"/>
      <c r="T33" s="10"/>
      <c r="U33" s="34" t="s">
        <v>22</v>
      </c>
      <c r="V33" s="35">
        <v>2014</v>
      </c>
      <c r="W33" s="33" t="s">
        <v>39</v>
      </c>
      <c r="X33" s="18"/>
      <c r="Y33" s="7"/>
    </row>
    <row r="34" spans="5:25" ht="16.5" x14ac:dyDescent="0.3">
      <c r="G34" s="6">
        <f>G33*1.2</f>
        <v>613.54799999999989</v>
      </c>
      <c r="H34" s="6"/>
      <c r="S34" s="10"/>
      <c r="T34" s="10"/>
      <c r="U34" s="36" t="s">
        <v>23</v>
      </c>
      <c r="V34" s="35">
        <f>V32-V33</f>
        <v>11</v>
      </c>
      <c r="W34" s="33"/>
      <c r="X34" s="18"/>
      <c r="Y34" s="7"/>
    </row>
    <row r="35" spans="5:25" ht="16.5" x14ac:dyDescent="0.3">
      <c r="S35" s="10"/>
      <c r="T35" s="10"/>
      <c r="U35" s="37"/>
      <c r="V35" s="35">
        <f>V34-60</f>
        <v>-49</v>
      </c>
      <c r="W35" s="33"/>
      <c r="X35" s="26"/>
      <c r="Y35" s="7"/>
    </row>
    <row r="36" spans="5:25" ht="16.5" x14ac:dyDescent="0.3">
      <c r="S36" s="10"/>
      <c r="T36" s="10"/>
      <c r="U36" s="37" t="s">
        <v>24</v>
      </c>
      <c r="V36" s="38">
        <f>614*2800</f>
        <v>1719200</v>
      </c>
      <c r="W36" s="33"/>
      <c r="X36" s="26"/>
      <c r="Y36" s="7"/>
    </row>
    <row r="37" spans="5:25" ht="16.5" x14ac:dyDescent="0.3">
      <c r="S37" s="10"/>
      <c r="T37" s="10"/>
      <c r="U37" s="37" t="s">
        <v>25</v>
      </c>
      <c r="V37" s="35"/>
      <c r="W37" s="33"/>
      <c r="X37" s="26"/>
      <c r="Y37" s="7"/>
    </row>
    <row r="38" spans="5:25" ht="39" customHeight="1" x14ac:dyDescent="0.3">
      <c r="P38" s="48" t="s">
        <v>38</v>
      </c>
      <c r="Q38" s="48"/>
      <c r="R38" s="48"/>
      <c r="S38" s="48"/>
      <c r="U38" s="37"/>
      <c r="V38" s="35"/>
      <c r="W38" s="33"/>
      <c r="X38" s="26"/>
      <c r="Y38" s="7"/>
    </row>
    <row r="39" spans="5:25" ht="16.5" x14ac:dyDescent="0.3">
      <c r="U39" s="37" t="s">
        <v>26</v>
      </c>
      <c r="V39" s="39">
        <f>100-10</f>
        <v>90</v>
      </c>
      <c r="W39" s="33"/>
      <c r="X39" s="27"/>
      <c r="Y39" s="7"/>
    </row>
    <row r="40" spans="5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27</v>
      </c>
      <c r="V40" s="35">
        <f>V39*11/60</f>
        <v>16.5</v>
      </c>
      <c r="W40" s="33"/>
      <c r="X40" s="18"/>
      <c r="Y40" s="7"/>
    </row>
    <row r="41" spans="5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0.16500000000000001</v>
      </c>
      <c r="W41" s="33"/>
      <c r="X41" s="18"/>
      <c r="Y41" s="7"/>
    </row>
    <row r="42" spans="5:25" ht="16.5" x14ac:dyDescent="0.3">
      <c r="R42" s="6" t="s">
        <v>18</v>
      </c>
      <c r="S42" s="16">
        <f>SUM(S41:S41)</f>
        <v>0</v>
      </c>
      <c r="U42" s="31" t="s">
        <v>28</v>
      </c>
      <c r="V42" s="41">
        <f>ROUND((V36*V41),0)</f>
        <v>283668</v>
      </c>
      <c r="W42" s="33"/>
      <c r="X42" s="18"/>
      <c r="Y42" s="7"/>
    </row>
    <row r="43" spans="5:25" ht="16.5" x14ac:dyDescent="0.3">
      <c r="R43" s="6" t="s">
        <v>13</v>
      </c>
      <c r="S43" s="16">
        <f>S42*90%</f>
        <v>0</v>
      </c>
      <c r="U43" s="31" t="s">
        <v>37</v>
      </c>
      <c r="V43" s="41">
        <v>511</v>
      </c>
      <c r="W43" s="33"/>
      <c r="X43" s="18"/>
      <c r="Y43" s="7"/>
    </row>
    <row r="44" spans="5:25" ht="16.5" x14ac:dyDescent="0.3">
      <c r="R44" s="6" t="s">
        <v>19</v>
      </c>
      <c r="S44" s="16">
        <f>S42*80%</f>
        <v>0</v>
      </c>
      <c r="U44" s="37" t="s">
        <v>17</v>
      </c>
      <c r="V44" s="35">
        <v>7000</v>
      </c>
      <c r="W44" s="33"/>
      <c r="X44" s="18"/>
      <c r="Y44" s="7"/>
    </row>
    <row r="45" spans="5:25" ht="16.5" x14ac:dyDescent="0.3">
      <c r="S45" s="10"/>
      <c r="T45" s="10"/>
      <c r="U45" s="37" t="s">
        <v>29</v>
      </c>
      <c r="V45" s="38">
        <f>V44*V43</f>
        <v>3577000</v>
      </c>
      <c r="W45" s="33"/>
      <c r="X45" s="26"/>
      <c r="Y45" s="7"/>
    </row>
    <row r="46" spans="5:25" ht="16.5" x14ac:dyDescent="0.3">
      <c r="S46" s="10"/>
      <c r="T46" s="10"/>
      <c r="U46" s="42" t="s">
        <v>30</v>
      </c>
      <c r="V46" s="43">
        <f>V45-V42</f>
        <v>3293332</v>
      </c>
      <c r="W46" s="44"/>
      <c r="X46" s="26"/>
      <c r="Y46" s="7"/>
    </row>
    <row r="47" spans="5:25" ht="16.5" x14ac:dyDescent="0.3">
      <c r="P47" s="13" t="s">
        <v>14</v>
      </c>
      <c r="S47" s="10"/>
      <c r="T47" s="11"/>
      <c r="U47" s="42" t="s">
        <v>31</v>
      </c>
      <c r="V47" s="43">
        <f>V46*0.9</f>
        <v>2963998.8000000003</v>
      </c>
      <c r="W47" s="33"/>
      <c r="X47" s="28"/>
      <c r="Y47" s="7"/>
    </row>
    <row r="48" spans="5:25" ht="16.5" x14ac:dyDescent="0.3">
      <c r="S48" s="11"/>
      <c r="T48" s="10"/>
      <c r="U48" s="42" t="s">
        <v>32</v>
      </c>
      <c r="V48" s="45">
        <f>V46*0.8</f>
        <v>2634665.6</v>
      </c>
      <c r="W48" s="33"/>
      <c r="X48" s="29"/>
      <c r="Y48" s="7"/>
    </row>
    <row r="49" spans="15:25" ht="16.5" x14ac:dyDescent="0.3">
      <c r="S49" s="10"/>
      <c r="T49" s="10"/>
      <c r="U49" s="42" t="s">
        <v>33</v>
      </c>
      <c r="V49" s="46">
        <f>V46*0.025/12</f>
        <v>6861.1083333333336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S44"/>
  <sheetViews>
    <sheetView topLeftCell="D4" zoomScaleNormal="100" workbookViewId="0">
      <selection activeCell="D27" sqref="D27"/>
    </sheetView>
  </sheetViews>
  <sheetFormatPr defaultRowHeight="15" x14ac:dyDescent="0.25"/>
  <cols>
    <col min="17" max="17" width="22.42578125" customWidth="1"/>
  </cols>
  <sheetData>
    <row r="7" spans="17:19" x14ac:dyDescent="0.25">
      <c r="R7">
        <v>47.5</v>
      </c>
      <c r="S7">
        <f>R7*10.764</f>
        <v>511.28999999999996</v>
      </c>
    </row>
    <row r="13" spans="17:19" x14ac:dyDescent="0.25">
      <c r="Q13">
        <v>2800000</v>
      </c>
    </row>
    <row r="14" spans="17:19" x14ac:dyDescent="0.25">
      <c r="Q14">
        <v>168000</v>
      </c>
    </row>
    <row r="15" spans="17:19" x14ac:dyDescent="0.25">
      <c r="Q15">
        <v>28000</v>
      </c>
    </row>
    <row r="16" spans="17:19" x14ac:dyDescent="0.25">
      <c r="Q16">
        <f>SUM(Q13:Q15)</f>
        <v>2996000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3:R13"/>
  <sheetViews>
    <sheetView topLeftCell="C6" workbookViewId="0">
      <selection activeCell="R14" sqref="R14"/>
    </sheetView>
  </sheetViews>
  <sheetFormatPr defaultRowHeight="15" x14ac:dyDescent="0.25"/>
  <sheetData>
    <row r="13" spans="17:18" x14ac:dyDescent="0.25">
      <c r="Q13">
        <v>63.2</v>
      </c>
      <c r="R13">
        <f>Q13*10.764</f>
        <v>680.28480000000002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topLeftCell="A7" zoomScaleNormal="100" workbookViewId="0">
      <selection activeCell="P11" sqref="P11:P14"/>
    </sheetView>
  </sheetViews>
  <sheetFormatPr defaultRowHeight="15" x14ac:dyDescent="0.25"/>
  <cols>
    <col min="16" max="16" width="15.85546875" customWidth="1"/>
  </cols>
  <sheetData>
    <row r="2" spans="1:16" x14ac:dyDescent="0.25">
      <c r="A2" s="6"/>
    </row>
    <row r="6" spans="1:16" x14ac:dyDescent="0.25">
      <c r="N6">
        <v>79</v>
      </c>
      <c r="O6">
        <f>N6*10.764</f>
        <v>850.35599999999999</v>
      </c>
    </row>
    <row r="11" spans="1:16" x14ac:dyDescent="0.25">
      <c r="P11">
        <v>4900000</v>
      </c>
    </row>
    <row r="12" spans="1:16" x14ac:dyDescent="0.25">
      <c r="P12">
        <v>294000</v>
      </c>
    </row>
    <row r="13" spans="1:16" x14ac:dyDescent="0.25">
      <c r="P13">
        <v>30000</v>
      </c>
    </row>
    <row r="14" spans="1:16" x14ac:dyDescent="0.25">
      <c r="P14">
        <f>SUM(P11:P13)</f>
        <v>5224000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0" zoomScaleNormal="100" workbookViewId="0">
      <selection activeCell="E13" sqref="E1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1:S11"/>
  <sheetViews>
    <sheetView topLeftCell="A7" zoomScaleNormal="100" workbookViewId="0">
      <selection activeCell="S12" sqref="S12"/>
    </sheetView>
  </sheetViews>
  <sheetFormatPr defaultRowHeight="15" x14ac:dyDescent="0.25"/>
  <sheetData>
    <row r="11" spans="18:19" x14ac:dyDescent="0.25">
      <c r="R11">
        <v>37.11</v>
      </c>
      <c r="S11">
        <f>R11*10.764</f>
        <v>399.45203999999995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2025-02-22T11:27:42Z</dcterms:modified>
</cp:coreProperties>
</file>