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F04F1874-133F-4877-932F-4B02447D6E85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5" r:id="rId2"/>
    <sheet name="Sheet3" sheetId="6" r:id="rId3"/>
    <sheet name="Sheet4" sheetId="7" r:id="rId4"/>
    <sheet name="Sheet5" sheetId="8" r:id="rId5"/>
    <sheet name="Sheet6" sheetId="9" r:id="rId6"/>
    <sheet name="Sheet7" sheetId="10" r:id="rId7"/>
    <sheet name="Sheet9" sheetId="1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4" i="1" l="1"/>
  <c r="M34" i="1"/>
  <c r="N34" i="1" s="1"/>
  <c r="K34" i="1"/>
  <c r="L34" i="1" s="1"/>
  <c r="C28" i="1"/>
  <c r="B28" i="1" s="1"/>
  <c r="B34" i="1"/>
  <c r="C33" i="1"/>
  <c r="B33" i="1"/>
  <c r="J7" i="1"/>
  <c r="J8" i="1" s="1"/>
  <c r="J10" i="1" s="1"/>
  <c r="K10" i="1" s="1"/>
  <c r="G12" i="1"/>
  <c r="H12" i="1" s="1"/>
  <c r="B27" i="1"/>
  <c r="B20" i="1"/>
  <c r="E6" i="1"/>
  <c r="F6" i="1" s="1"/>
  <c r="H28" i="1" l="1"/>
  <c r="H34" i="1"/>
  <c r="H33" i="1"/>
  <c r="G29" i="1" l="1"/>
  <c r="F34" i="1" l="1"/>
  <c r="F33" i="1"/>
  <c r="G34" i="1" l="1"/>
  <c r="G33" i="1"/>
  <c r="I28" i="1" l="1"/>
  <c r="G27" i="1"/>
  <c r="H27" i="1"/>
  <c r="I29" i="1"/>
  <c r="B10" i="1"/>
  <c r="B11" i="1" s="1"/>
  <c r="B8" i="1"/>
  <c r="B6" i="1"/>
  <c r="B5" i="1"/>
  <c r="B14" i="1" s="1"/>
  <c r="B12" i="1" l="1"/>
  <c r="B13" i="1" s="1"/>
  <c r="B15" i="1" l="1"/>
  <c r="I36" i="1" s="1"/>
  <c r="I35" i="1" l="1"/>
  <c r="I34" i="1"/>
  <c r="I33" i="1"/>
  <c r="B17" i="1"/>
  <c r="I27" i="1"/>
  <c r="F27" i="1"/>
  <c r="B21" i="1" l="1"/>
  <c r="B19" i="1"/>
  <c r="B18" i="1"/>
  <c r="F28" i="1"/>
  <c r="G28" i="1"/>
  <c r="F29" i="1"/>
  <c r="H29" i="1" l="1"/>
  <c r="G3" i="1" l="1"/>
</calcChain>
</file>

<file path=xl/sharedStrings.xml><?xml version="1.0" encoding="utf-8"?>
<sst xmlns="http://schemas.openxmlformats.org/spreadsheetml/2006/main" count="39" uniqueCount="31">
  <si>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</si>
  <si>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</si>
  <si>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</si>
  <si>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</si>
  <si>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</si>
  <si>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</si>
  <si>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</si>
  <si>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</si>
  <si>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</si>
  <si>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</si>
  <si>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</si>
  <si>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</si>
  <si>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</si>
  <si>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</si>
  <si>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</si>
  <si>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</si>
  <si>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</si>
  <si>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</si>
  <si>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</si>
  <si>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</si>
  <si>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</si>
  <si>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</si>
  <si>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Built up area</t>
  </si>
  <si>
    <t>DV</t>
  </si>
  <si>
    <t>SBA</t>
  </si>
  <si>
    <t>Agreement carpet area - 16</t>
  </si>
  <si>
    <t>Measurement carpet</t>
  </si>
  <si>
    <t>RV</t>
  </si>
  <si>
    <t>Balcony</t>
  </si>
  <si>
    <t>DB</t>
  </si>
  <si>
    <t>IGR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</si>
</sst>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1" applyNumberFormat="1" applyFont="1" applyBorder="1"/>
    <xf numFmtId="43" fontId="9" fillId="0" borderId="1" xfId="1" applyFont="1" applyBorder="1"/>
    <xf numFmtId="43" fontId="10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0" fontId="4" fillId="0" borderId="0" xfId="0" applyFont="1"/>
    <xf numFmtId="0" fontId="6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2" fillId="0" borderId="0" xfId="0" applyNumberFormat="1" applyFont="1"/>
    <xf numFmtId="10" fontId="9" fillId="0" borderId="1" xfId="1" applyNumberFormat="1" applyFont="1" applyBorder="1"/>
    <xf numFmtId="0" fontId="11" fillId="0" borderId="1" xfId="0" applyFont="1" applyBorder="1"/>
    <xf numFmtId="43" fontId="7" fillId="0" borderId="1" xfId="0" applyNumberFormat="1" applyFont="1" applyBorder="1"/>
    <xf numFmtId="0" fontId="10" fillId="0" borderId="5" xfId="0" applyFont="1" applyBorder="1" applyAlignment="1">
      <alignment horizontal="center" wrapText="1"/>
    </xf>
    <xf numFmtId="43" fontId="13" fillId="0" borderId="0" xfId="1" applyFont="1" applyBorder="1"/>
    <xf numFmtId="0" fontId="13" fillId="0" borderId="0" xfId="0" applyFont="1"/>
    <xf numFmtId="10" fontId="13" fillId="0" borderId="0" xfId="0" applyNumberFormat="1" applyFont="1"/>
    <xf numFmtId="43" fontId="6" fillId="0" borderId="0" xfId="0" applyNumberFormat="1" applyFont="1"/>
    <xf numFmtId="43" fontId="4" fillId="0" borderId="0" xfId="0" applyNumberFormat="1" applyFont="1"/>
    <xf numFmtId="43" fontId="3" fillId="0" borderId="0" xfId="0" applyNumberFormat="1" applyFont="1"/>
    <xf numFmtId="0" fontId="14" fillId="0" borderId="1" xfId="0" applyFont="1" applyBorder="1"/>
    <xf numFmtId="0" fontId="4" fillId="0" borderId="1" xfId="0" applyFont="1" applyBorder="1"/>
    <xf numFmtId="0" fontId="10" fillId="0" borderId="0" xfId="0" applyFont="1" applyAlignment="1">
      <alignment horizontal="center" wrapText="1"/>
    </xf>
    <xf numFmtId="0" fontId="0" fillId="0" borderId="7" xfId="0" applyFill="1" applyBorder="1"/>
    <xf numFmtId="0" fontId="0" fillId="2" borderId="1" xfId="0" applyFill="1" applyBorder="1"/>
    <xf numFmtId="43" fontId="0" fillId="0" borderId="1" xfId="0" applyNumberFormat="1" applyFill="1" applyBorder="1"/>
    <xf numFmtId="43" fontId="2" fillId="0" borderId="0" xfId="0" applyNumberFormat="1" applyFont="1" applyFill="1"/>
    <xf numFmtId="43" fontId="12" fillId="0" borderId="0" xfId="0" applyNumberFormat="1" applyFont="1" applyFill="1"/>
    <xf numFmtId="43" fontId="0" fillId="0" borderId="0" xfId="0" applyNumberFormat="1" applyFill="1"/>
    <xf numFmtId="43" fontId="15" fillId="0" borderId="0" xfId="0" applyNumberFormat="1" applyFont="1" applyFill="1"/>
    <xf numFmtId="0" fontId="15" fillId="0" borderId="0" xfId="0" applyFont="1" applyFill="1"/>
    <xf numFmtId="0" fontId="0" fillId="0" borderId="0" xfId="0" applyFill="1"/>
    <xf numFmtId="43" fontId="9" fillId="0" borderId="1" xfId="1" applyFont="1" applyFill="1" applyBorder="1"/>
    <xf numFmtId="0" fontId="9" fillId="0" borderId="1" xfId="0" applyFont="1" applyBorder="1" applyAlignment="1">
      <alignment wrapText="1"/>
    </xf>
    <xf numFmtId="10" fontId="9" fillId="0" borderId="1" xfId="0" applyNumberFormat="1" applyFont="1" applyBorder="1"/>
    <xf numFmtId="43" fontId="11" fillId="0" borderId="1" xfId="0" applyNumberFormat="1" applyFont="1" applyBorder="1"/>
    <xf numFmtId="0" fontId="11" fillId="0" borderId="1" xfId="1" applyNumberFormat="1" applyFont="1" applyFill="1" applyBorder="1"/>
    <xf numFmtId="43" fontId="11" fillId="0" borderId="1" xfId="0" applyNumberFormat="1" applyFont="1" applyFill="1" applyBorder="1"/>
    <xf numFmtId="43" fontId="16" fillId="0" borderId="1" xfId="0" applyNumberFormat="1" applyFont="1" applyFill="1" applyBorder="1"/>
    <xf numFmtId="10" fontId="11" fillId="0" borderId="1" xfId="1" applyNumberFormat="1" applyFont="1" applyFill="1" applyBorder="1"/>
    <xf numFmtId="43" fontId="11" fillId="0" borderId="1" xfId="1" applyFont="1" applyFill="1" applyBorder="1"/>
    <xf numFmtId="43" fontId="0" fillId="0" borderId="9" xfId="1" applyFont="1" applyFill="1" applyBorder="1"/>
    <xf numFmtId="43" fontId="0" fillId="0" borderId="6" xfId="0" applyNumberFormat="1" applyBorder="1"/>
    <xf numFmtId="43" fontId="2" fillId="0" borderId="8" xfId="0" applyNumberFormat="1" applyFont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144086</xdr:colOff>
      <xdr:row>41</xdr:row>
      <xdr:rowOff>77301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771909D-BA8D-4845-91EC-B43DCAC8B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78486" cy="7887801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28</xdr:col>
      <xdr:colOff>591739</xdr:colOff>
      <xdr:row>43</xdr:row>
      <xdr:rowOff>39249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F3EC1E3-6A59-4BA8-9F9A-9C2060DB1C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0" y="0"/>
          <a:ext cx="8516539" cy="8230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2"/>
  <sheetViews>
    <sheetView tabSelected="1" zoomScaleNormal="100" workbookViewId="0">
      <selection activeCell="E4" sqref="E4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0" max="10" width="10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/>
      <c r="B2" s="21"/>
      <c r="C2" s="21"/>
      <c r="D2" s="7"/>
      <c r="E2" t="s">
        <v>13</v>
      </c>
    </row>
    <row r="3" spans="1:17" ht="16.5" x14ac:dyDescent="0.3">
      <c r="A3" s="16" t="s">
        <v>0</v>
      </c>
      <c r="B3" s="50">
        <v>13500</v>
      </c>
      <c r="C3" s="17"/>
      <c r="D3" s="10"/>
      <c r="E3">
        <v>2025</v>
      </c>
      <c r="F3" s="3">
        <v>2025</v>
      </c>
      <c r="G3" s="4">
        <f>F3-E3</f>
        <v>0</v>
      </c>
      <c r="L3" s="3"/>
      <c r="M3" s="4"/>
    </row>
    <row r="4" spans="1:17" ht="33" x14ac:dyDescent="0.3">
      <c r="A4" s="51" t="s">
        <v>1</v>
      </c>
      <c r="B4" s="50">
        <v>2600</v>
      </c>
      <c r="C4" s="17"/>
      <c r="D4" s="10"/>
      <c r="E4" s="31"/>
      <c r="F4" s="3"/>
      <c r="G4" s="4"/>
      <c r="H4" s="40"/>
      <c r="K4" s="26"/>
      <c r="L4" s="3"/>
      <c r="M4" s="4"/>
    </row>
    <row r="5" spans="1:17" ht="16.5" x14ac:dyDescent="0.3">
      <c r="A5" s="16" t="s">
        <v>2</v>
      </c>
      <c r="B5" s="50">
        <f>B3-B4</f>
        <v>10900</v>
      </c>
      <c r="C5" s="17"/>
      <c r="D5" s="10"/>
      <c r="E5" s="8" t="s">
        <v>25</v>
      </c>
      <c r="F5" s="8" t="s">
        <v>22</v>
      </c>
      <c r="G5" s="14"/>
      <c r="M5" s="32"/>
      <c r="N5" s="23"/>
      <c r="O5" s="23"/>
      <c r="P5" s="23"/>
      <c r="Q5" s="23"/>
    </row>
    <row r="6" spans="1:17" ht="16.5" x14ac:dyDescent="0.3">
      <c r="A6" s="16" t="s">
        <v>3</v>
      </c>
      <c r="B6" s="50">
        <f>B4</f>
        <v>2600</v>
      </c>
      <c r="C6" s="17"/>
      <c r="D6" s="61"/>
      <c r="E6" s="55">
        <f>38.21*10.764</f>
        <v>411.29244</v>
      </c>
      <c r="F6" s="3">
        <f>E6*1.1</f>
        <v>452.42168400000003</v>
      </c>
      <c r="G6" s="14"/>
      <c r="J6">
        <v>411</v>
      </c>
      <c r="M6" s="32"/>
      <c r="N6" s="23"/>
      <c r="O6" s="23"/>
      <c r="P6" s="23"/>
      <c r="Q6" s="23"/>
    </row>
    <row r="7" spans="1:17" ht="16.5" x14ac:dyDescent="0.3">
      <c r="A7" s="16" t="s">
        <v>4</v>
      </c>
      <c r="B7" s="16">
        <v>0</v>
      </c>
      <c r="C7" s="18"/>
      <c r="D7" s="54"/>
      <c r="E7" s="55"/>
      <c r="F7" s="3"/>
      <c r="G7" s="5"/>
      <c r="J7">
        <f>J6*1.2</f>
        <v>493.2</v>
      </c>
      <c r="M7" s="33"/>
      <c r="N7" s="23"/>
      <c r="O7" s="23"/>
      <c r="P7" s="23"/>
      <c r="Q7" s="23"/>
    </row>
    <row r="8" spans="1:17" ht="16.5" x14ac:dyDescent="0.3">
      <c r="A8" s="16" t="s">
        <v>5</v>
      </c>
      <c r="B8" s="16">
        <f>B9-B7</f>
        <v>60</v>
      </c>
      <c r="C8" s="18"/>
      <c r="D8" s="54"/>
      <c r="E8" s="55"/>
      <c r="F8" s="37"/>
      <c r="G8" s="5"/>
      <c r="H8" s="6"/>
      <c r="I8" s="6"/>
      <c r="J8">
        <f>J7*1.3</f>
        <v>641.16</v>
      </c>
      <c r="M8" s="33"/>
      <c r="N8" s="23"/>
      <c r="O8" s="23"/>
      <c r="P8" s="23"/>
      <c r="Q8" s="23"/>
    </row>
    <row r="9" spans="1:17" ht="16.5" x14ac:dyDescent="0.3">
      <c r="A9" s="16" t="s">
        <v>6</v>
      </c>
      <c r="B9" s="16">
        <v>60</v>
      </c>
      <c r="C9" s="18"/>
      <c r="D9" s="54"/>
      <c r="E9" s="55"/>
      <c r="F9" s="37"/>
      <c r="G9" s="13"/>
      <c r="J9" s="25">
        <v>8000</v>
      </c>
      <c r="M9" s="33"/>
      <c r="N9" s="23"/>
      <c r="O9" s="23"/>
      <c r="P9" s="23"/>
      <c r="Q9" s="23"/>
    </row>
    <row r="10" spans="1:17" ht="33" x14ac:dyDescent="0.3">
      <c r="A10" s="51" t="s">
        <v>7</v>
      </c>
      <c r="B10" s="16">
        <f>90*B7/B9</f>
        <v>0</v>
      </c>
      <c r="C10" s="18"/>
      <c r="D10" s="54"/>
      <c r="E10" s="56"/>
      <c r="F10" s="36"/>
      <c r="G10" s="13"/>
      <c r="H10" s="23"/>
      <c r="I10" s="23"/>
      <c r="J10" s="25">
        <f>J9*J8</f>
        <v>5129280</v>
      </c>
      <c r="K10" s="25">
        <f>J10/411</f>
        <v>12480</v>
      </c>
      <c r="L10" s="22"/>
      <c r="M10" s="33"/>
      <c r="N10" s="23"/>
      <c r="O10" s="23"/>
      <c r="P10" s="23"/>
      <c r="Q10" s="23"/>
    </row>
    <row r="11" spans="1:17" ht="16.5" x14ac:dyDescent="0.3">
      <c r="A11" s="16"/>
      <c r="B11" s="52">
        <f>B10%</f>
        <v>0</v>
      </c>
      <c r="C11" s="28"/>
      <c r="D11" s="57"/>
      <c r="E11" s="55" t="s">
        <v>26</v>
      </c>
      <c r="F11" t="s">
        <v>29</v>
      </c>
      <c r="G11" s="13" t="s">
        <v>28</v>
      </c>
      <c r="H11" s="23"/>
      <c r="I11" s="23"/>
      <c r="J11" s="25"/>
      <c r="K11" s="25"/>
      <c r="L11" s="22"/>
      <c r="M11" s="34"/>
      <c r="N11" s="23"/>
      <c r="O11" s="23"/>
      <c r="P11" s="23"/>
      <c r="Q11" s="23"/>
    </row>
    <row r="12" spans="1:17" ht="16.5" x14ac:dyDescent="0.3">
      <c r="A12" s="16" t="s">
        <v>8</v>
      </c>
      <c r="B12" s="50">
        <f>B6*B11</f>
        <v>0</v>
      </c>
      <c r="C12" s="19"/>
      <c r="D12" s="58"/>
      <c r="E12" s="55">
        <v>393</v>
      </c>
      <c r="F12">
        <v>16</v>
      </c>
      <c r="G12" s="13">
        <f>18+20</f>
        <v>38</v>
      </c>
      <c r="H12" s="35">
        <f>E12+F12+G12</f>
        <v>447</v>
      </c>
      <c r="I12" s="23"/>
      <c r="J12" s="25"/>
      <c r="K12" s="25"/>
      <c r="L12" s="22"/>
      <c r="M12" s="32"/>
      <c r="N12" s="23"/>
      <c r="O12" s="23"/>
      <c r="P12" s="23"/>
      <c r="Q12" s="23"/>
    </row>
    <row r="13" spans="1:17" ht="16.5" x14ac:dyDescent="0.3">
      <c r="A13" s="16" t="s">
        <v>9</v>
      </c>
      <c r="B13" s="50">
        <f>B6-B12</f>
        <v>2600</v>
      </c>
      <c r="C13" s="19"/>
      <c r="D13" s="59"/>
      <c r="E13" s="49"/>
      <c r="G13" s="13"/>
      <c r="H13" s="35"/>
      <c r="I13" s="23"/>
      <c r="J13" s="25"/>
      <c r="K13" s="25"/>
      <c r="L13" s="22"/>
      <c r="M13" s="32"/>
      <c r="N13" s="23"/>
      <c r="O13" s="23"/>
      <c r="P13" s="23"/>
      <c r="Q13" s="23"/>
    </row>
    <row r="14" spans="1:17" ht="16.5" x14ac:dyDescent="0.3">
      <c r="A14" s="16" t="s">
        <v>2</v>
      </c>
      <c r="B14" s="50">
        <f>B5</f>
        <v>10900</v>
      </c>
      <c r="C14" s="17"/>
      <c r="D14" s="43"/>
      <c r="E14" s="49"/>
      <c r="F14" s="6"/>
      <c r="G14" s="13"/>
      <c r="H14" s="23"/>
      <c r="I14" s="23"/>
      <c r="J14" s="25"/>
      <c r="K14" s="25"/>
      <c r="L14" s="22"/>
      <c r="M14" s="32"/>
      <c r="N14" s="23"/>
      <c r="O14" s="23"/>
      <c r="P14" s="23"/>
      <c r="Q14" s="23"/>
    </row>
    <row r="15" spans="1:17" ht="16.5" x14ac:dyDescent="0.3">
      <c r="A15" s="16" t="s">
        <v>10</v>
      </c>
      <c r="B15" s="50">
        <f>B14+B13</f>
        <v>13500</v>
      </c>
      <c r="C15" s="17"/>
      <c r="D15" s="43"/>
      <c r="E15" s="46"/>
      <c r="F15" s="6"/>
      <c r="G15" s="13"/>
      <c r="H15" s="25"/>
      <c r="I15" s="25"/>
      <c r="J15" s="25"/>
      <c r="K15" s="25"/>
      <c r="L15" s="22"/>
      <c r="M15" s="4"/>
    </row>
    <row r="16" spans="1:17" ht="16.5" x14ac:dyDescent="0.3">
      <c r="A16" s="16" t="s">
        <v>21</v>
      </c>
      <c r="B16" s="29">
        <v>411</v>
      </c>
      <c r="C16" s="29"/>
      <c r="D16" s="8"/>
      <c r="E16" s="5"/>
      <c r="F16" s="5"/>
      <c r="G16" s="5"/>
      <c r="H16" s="6"/>
      <c r="M16" s="24"/>
    </row>
    <row r="17" spans="1:14" ht="16.5" x14ac:dyDescent="0.3">
      <c r="A17" s="16" t="s">
        <v>11</v>
      </c>
      <c r="B17" s="53">
        <f>B15*B16</f>
        <v>5548500</v>
      </c>
      <c r="C17" s="20"/>
      <c r="D17" s="10"/>
      <c r="E17" s="5"/>
      <c r="F17" s="27"/>
      <c r="G17" s="5"/>
      <c r="H17" s="6"/>
      <c r="M17" s="5"/>
      <c r="N17" s="6"/>
    </row>
    <row r="18" spans="1:14" ht="16.5" x14ac:dyDescent="0.3">
      <c r="A18" s="16" t="s">
        <v>27</v>
      </c>
      <c r="B18" s="53">
        <f>B17*0.98</f>
        <v>5437530</v>
      </c>
      <c r="C18" s="20"/>
      <c r="D18" s="10"/>
      <c r="E18" s="5"/>
      <c r="F18" s="27"/>
      <c r="G18" s="5"/>
      <c r="H18" s="6"/>
      <c r="M18" s="5"/>
      <c r="N18" s="6"/>
    </row>
    <row r="19" spans="1:14" ht="16.5" x14ac:dyDescent="0.3">
      <c r="A19" s="16" t="s">
        <v>23</v>
      </c>
      <c r="B19" s="53">
        <f>B17*0.8</f>
        <v>4438800</v>
      </c>
      <c r="C19" s="20"/>
      <c r="D19" s="43"/>
      <c r="E19" s="44"/>
      <c r="F19" s="45"/>
      <c r="G19" s="44"/>
      <c r="H19" s="46"/>
      <c r="M19" s="5"/>
      <c r="N19" s="6"/>
    </row>
    <row r="20" spans="1:14" ht="18.75" x14ac:dyDescent="0.3">
      <c r="A20" s="16" t="s">
        <v>12</v>
      </c>
      <c r="B20" s="17">
        <f>452*B4</f>
        <v>1175200</v>
      </c>
      <c r="C20" s="17"/>
      <c r="D20" s="43"/>
      <c r="E20" s="47"/>
      <c r="F20" s="47"/>
      <c r="G20" s="48"/>
      <c r="H20" s="49"/>
    </row>
    <row r="21" spans="1:14" ht="16.5" x14ac:dyDescent="0.3">
      <c r="A21" s="16" t="s">
        <v>16</v>
      </c>
      <c r="B21" s="17">
        <f>B17*0.03/12</f>
        <v>13871.25</v>
      </c>
      <c r="C21" s="30"/>
      <c r="D21" s="43"/>
      <c r="E21" s="46"/>
      <c r="F21" s="44"/>
      <c r="G21" s="49"/>
      <c r="H21" s="49"/>
    </row>
    <row r="22" spans="1:14" x14ac:dyDescent="0.25">
      <c r="B22" s="12"/>
    </row>
    <row r="23" spans="1:14" x14ac:dyDescent="0.25">
      <c r="B23" s="12"/>
    </row>
    <row r="25" spans="1:14" x14ac:dyDescent="0.25">
      <c r="C25" t="s">
        <v>14</v>
      </c>
    </row>
    <row r="26" spans="1:14" x14ac:dyDescent="0.25">
      <c r="B26" s="9" t="s">
        <v>15</v>
      </c>
      <c r="C26" s="8" t="s">
        <v>20</v>
      </c>
      <c r="D26" s="8" t="s">
        <v>24</v>
      </c>
      <c r="E26" s="8" t="s">
        <v>11</v>
      </c>
      <c r="F26" s="8" t="s">
        <v>17</v>
      </c>
      <c r="G26" s="8" t="s">
        <v>18</v>
      </c>
      <c r="H26" s="8" t="s">
        <v>19</v>
      </c>
      <c r="I26" s="8"/>
    </row>
    <row r="27" spans="1:14" ht="17.25" x14ac:dyDescent="0.3">
      <c r="B27" s="9">
        <f>C27/1.1</f>
        <v>244.54545454545453</v>
      </c>
      <c r="C27" s="8">
        <v>269</v>
      </c>
      <c r="D27" s="8"/>
      <c r="E27" s="8">
        <v>3800000</v>
      </c>
      <c r="F27" s="10">
        <f t="shared" ref="F27:F29" si="0">E27/B27</f>
        <v>15539.033457249072</v>
      </c>
      <c r="G27" s="10">
        <f>E27/C27</f>
        <v>14126.39405204461</v>
      </c>
      <c r="H27" s="10" t="e">
        <f>E27/D27</f>
        <v>#DIV/0!</v>
      </c>
      <c r="I27" s="8">
        <f>C27/B27</f>
        <v>1.1000000000000001</v>
      </c>
      <c r="J27" s="15"/>
    </row>
    <row r="28" spans="1:14" x14ac:dyDescent="0.25">
      <c r="B28" s="9">
        <f>C28/1.2</f>
        <v>472.22222222222229</v>
      </c>
      <c r="C28" s="8">
        <f>D28/1.2</f>
        <v>566.66666666666674</v>
      </c>
      <c r="D28" s="8">
        <v>680</v>
      </c>
      <c r="E28" s="8">
        <v>6500000</v>
      </c>
      <c r="F28" s="10">
        <f t="shared" si="0"/>
        <v>13764.705882352939</v>
      </c>
      <c r="G28" s="10">
        <f t="shared" ref="G28:G29" si="1">E28/C28</f>
        <v>11470.588235294115</v>
      </c>
      <c r="H28" s="10">
        <f>E28/D28</f>
        <v>9558.823529411764</v>
      </c>
      <c r="I28" s="8">
        <f>C28/B28</f>
        <v>1.2</v>
      </c>
    </row>
    <row r="29" spans="1:14" x14ac:dyDescent="0.25">
      <c r="B29" s="9"/>
      <c r="C29" s="8"/>
      <c r="D29" s="8"/>
      <c r="E29" s="8"/>
      <c r="F29" s="10" t="e">
        <f t="shared" si="0"/>
        <v>#DIV/0!</v>
      </c>
      <c r="G29" s="10" t="e">
        <f t="shared" si="1"/>
        <v>#DIV/0!</v>
      </c>
      <c r="H29" s="10" t="e">
        <f>E29/#REF!</f>
        <v>#REF!</v>
      </c>
      <c r="I29" s="8" t="e">
        <f>C29/B29</f>
        <v>#DIV/0!</v>
      </c>
    </row>
    <row r="30" spans="1:14" x14ac:dyDescent="0.25">
      <c r="B30" s="9"/>
      <c r="C30" s="8"/>
      <c r="D30" s="8"/>
      <c r="E30" s="10"/>
      <c r="F30" s="10"/>
      <c r="G30" s="10"/>
      <c r="H30" s="10"/>
      <c r="I30" s="8"/>
    </row>
    <row r="31" spans="1:14" x14ac:dyDescent="0.25">
      <c r="B31" s="9"/>
      <c r="C31" s="8"/>
      <c r="D31" s="8"/>
      <c r="E31" s="10"/>
      <c r="F31" s="10"/>
      <c r="G31" s="10"/>
      <c r="H31" s="10"/>
      <c r="I31" s="8"/>
    </row>
    <row r="32" spans="1:14" x14ac:dyDescent="0.25">
      <c r="A32" t="s">
        <v>30</v>
      </c>
      <c r="B32" s="9" t="s">
        <v>15</v>
      </c>
      <c r="C32" s="8" t="s">
        <v>20</v>
      </c>
      <c r="D32" s="8" t="s">
        <v>24</v>
      </c>
      <c r="E32" s="8" t="s">
        <v>11</v>
      </c>
      <c r="F32" s="8" t="s">
        <v>17</v>
      </c>
      <c r="G32" s="8" t="s">
        <v>18</v>
      </c>
    </row>
    <row r="33" spans="2:14" x14ac:dyDescent="0.25">
      <c r="B33" s="9">
        <f>26.92*10.764</f>
        <v>289.76688000000001</v>
      </c>
      <c r="C33" s="8">
        <f>32.3*10.764</f>
        <v>347.67719999999997</v>
      </c>
      <c r="D33" s="8"/>
      <c r="E33" s="8">
        <v>4951000</v>
      </c>
      <c r="F33" s="8">
        <f>E33/B33</f>
        <v>17086.14869994804</v>
      </c>
      <c r="G33" s="8">
        <f>E33/C33</f>
        <v>14240.220526396326</v>
      </c>
      <c r="H33" s="10" t="e">
        <f>E33/D33</f>
        <v>#DIV/0!</v>
      </c>
      <c r="I33" s="60">
        <f>B15/F33</f>
        <v>0.79011369016360333</v>
      </c>
      <c r="J33" s="6"/>
    </row>
    <row r="34" spans="2:14" x14ac:dyDescent="0.25">
      <c r="B34" s="9">
        <f>41.75*10.764</f>
        <v>449.39699999999999</v>
      </c>
      <c r="C34" s="8">
        <f>B34*1.2</f>
        <v>539.27639999999997</v>
      </c>
      <c r="D34" s="8"/>
      <c r="E34" s="8">
        <v>6700000</v>
      </c>
      <c r="F34" s="8">
        <f>E34/B34</f>
        <v>14908.866770361174</v>
      </c>
      <c r="G34" s="8">
        <f>E34/C34</f>
        <v>12424.055641967645</v>
      </c>
      <c r="H34" s="10" t="e">
        <f>E34/D34</f>
        <v>#DIV/0!</v>
      </c>
      <c r="I34" s="60">
        <f>B15/F34</f>
        <v>0.90550141791044769</v>
      </c>
      <c r="K34">
        <f>12.913*10.764</f>
        <v>138.995532</v>
      </c>
      <c r="L34">
        <f>K34*40%</f>
        <v>55.598212799999999</v>
      </c>
      <c r="M34">
        <f>449+56</f>
        <v>505</v>
      </c>
      <c r="N34">
        <f>E34/M34</f>
        <v>13267.326732673268</v>
      </c>
    </row>
    <row r="35" spans="2:14" x14ac:dyDescent="0.25">
      <c r="B35" s="9"/>
      <c r="C35" s="8"/>
      <c r="D35" s="8"/>
      <c r="E35" s="8"/>
      <c r="F35" s="8"/>
      <c r="G35" s="8"/>
      <c r="H35" s="10"/>
      <c r="I35" s="60" t="e">
        <f>B15/F35</f>
        <v>#DIV/0!</v>
      </c>
    </row>
    <row r="36" spans="2:14" x14ac:dyDescent="0.25">
      <c r="B36" s="8"/>
      <c r="C36" s="8"/>
      <c r="D36" s="42"/>
      <c r="E36" s="42"/>
      <c r="F36" s="8"/>
      <c r="G36" s="42"/>
      <c r="H36" s="10"/>
      <c r="I36" s="60" t="e">
        <f>B15/F36</f>
        <v>#DIV/0!</v>
      </c>
      <c r="K36" s="6"/>
    </row>
    <row r="37" spans="2:14" x14ac:dyDescent="0.25">
      <c r="B37" s="8"/>
      <c r="C37" s="42"/>
      <c r="D37" s="42"/>
      <c r="E37" s="42"/>
      <c r="F37" s="42"/>
      <c r="G37" s="42"/>
      <c r="H37" s="10"/>
    </row>
    <row r="38" spans="2:14" ht="15.75" x14ac:dyDescent="0.25">
      <c r="B38" s="38"/>
      <c r="C38" s="8"/>
      <c r="D38" s="8"/>
      <c r="E38" s="8"/>
      <c r="F38" s="8"/>
      <c r="G38" s="8"/>
      <c r="H38" s="8"/>
    </row>
    <row r="39" spans="2:14" ht="15.75" x14ac:dyDescent="0.25">
      <c r="B39" s="39"/>
      <c r="C39" s="9"/>
      <c r="D39" s="8"/>
      <c r="E39" s="8"/>
      <c r="F39" s="8"/>
      <c r="G39" s="8"/>
      <c r="H39" s="8"/>
    </row>
    <row r="40" spans="2:14" ht="15.75" x14ac:dyDescent="0.25">
      <c r="B40" s="39"/>
      <c r="C40" s="9"/>
      <c r="D40" s="8"/>
      <c r="E40" s="8"/>
      <c r="F40" s="8"/>
      <c r="G40" s="8"/>
      <c r="H40" s="8"/>
    </row>
    <row r="41" spans="2:14" ht="15.75" x14ac:dyDescent="0.25">
      <c r="B41" s="22"/>
      <c r="C41" s="7"/>
      <c r="D41" s="41"/>
    </row>
    <row r="42" spans="2:14" ht="15.75" x14ac:dyDescent="0.25">
      <c r="B42" s="22"/>
      <c r="C42" s="7"/>
    </row>
    <row r="62" spans="3:5" x14ac:dyDescent="0.25">
      <c r="C62" s="6"/>
      <c r="D62" s="6"/>
      <c r="E62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P1" sqref="P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>
    <row r="1" spans="1:1" x14ac:dyDescent="0.25">
      <c r="A1" s="2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Sheet2</vt:lpstr>
      <vt:lpstr>Sheet3</vt:lpstr>
      <vt:lpstr>Sheet4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2025-02-15T09:42:23Z</dcterms:modified>
</cp:coreProperties>
</file>