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VC\Vakola Branch\Dhaval Ghag\"/>
    </mc:Choice>
  </mc:AlternateContent>
  <xr:revisionPtr revIDLastSave="0" documentId="13_ncr:1_{2C049DE8-F0FA-435C-B930-44CB83A546D5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  <sheet name="Sheet1" sheetId="47" r:id="rId7"/>
  </sheets>
  <calcPr calcId="191029"/>
</workbook>
</file>

<file path=xl/calcChain.xml><?xml version="1.0" encoding="utf-8"?>
<calcChain xmlns="http://schemas.openxmlformats.org/spreadsheetml/2006/main">
  <c r="R8" i="4" l="1"/>
  <c r="S8" i="4"/>
  <c r="O8" i="4"/>
  <c r="P8" i="4"/>
  <c r="R7" i="4"/>
  <c r="S7" i="4"/>
  <c r="O7" i="4"/>
  <c r="P7" i="4"/>
  <c r="J15" i="23"/>
  <c r="G6" i="47"/>
  <c r="G7" i="47" s="1"/>
  <c r="O10" i="4"/>
  <c r="O9" i="4"/>
  <c r="O6" i="4"/>
  <c r="P6" i="4" s="1"/>
  <c r="S6" i="4" s="1"/>
  <c r="O5" i="4"/>
  <c r="P3" i="4"/>
  <c r="P4" i="4"/>
  <c r="S4" i="4" s="1"/>
  <c r="P5" i="4"/>
  <c r="S5" i="4" s="1"/>
  <c r="P9" i="4"/>
  <c r="P10" i="4"/>
  <c r="P2" i="4"/>
  <c r="S2" i="4" s="1"/>
  <c r="O2" i="4"/>
  <c r="R2" i="4" s="1"/>
  <c r="C3" i="4"/>
  <c r="D3" i="4" s="1"/>
  <c r="C4" i="4"/>
  <c r="C5" i="4"/>
  <c r="D5" i="4" s="1"/>
  <c r="C6" i="4"/>
  <c r="D6" i="4" s="1"/>
  <c r="C7" i="4"/>
  <c r="D7" i="4" s="1"/>
  <c r="C8" i="4"/>
  <c r="C9" i="4"/>
  <c r="C2" i="4"/>
  <c r="D2" i="4" s="1"/>
  <c r="J10" i="23"/>
  <c r="J9" i="23"/>
  <c r="J11" i="23" s="1"/>
  <c r="C32" i="23"/>
  <c r="J5" i="23"/>
  <c r="J13" i="23" s="1"/>
  <c r="J4" i="23"/>
  <c r="J3" i="23"/>
  <c r="D8" i="4"/>
  <c r="D9" i="4"/>
  <c r="C10" i="4"/>
  <c r="C11" i="4"/>
  <c r="C12" i="4"/>
  <c r="D4" i="4"/>
  <c r="R5" i="4"/>
  <c r="R3" i="4"/>
  <c r="R4" i="4"/>
  <c r="S3" i="4"/>
  <c r="D2" i="25"/>
  <c r="C13" i="4"/>
  <c r="C14" i="4"/>
  <c r="R6" i="4" l="1"/>
  <c r="I7" i="47"/>
  <c r="H7" i="47"/>
  <c r="G8" i="47"/>
  <c r="H6" i="47"/>
  <c r="I6" i="47"/>
  <c r="P11" i="4"/>
  <c r="P12" i="4"/>
  <c r="R9" i="4"/>
  <c r="F6" i="4"/>
  <c r="F5" i="4"/>
  <c r="F3" i="4"/>
  <c r="G7" i="4"/>
  <c r="C15" i="4"/>
  <c r="F4" i="4"/>
  <c r="F2" i="4"/>
  <c r="I8" i="47" l="1"/>
  <c r="H8" i="47"/>
  <c r="R10" i="4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5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I34" i="23"/>
  <c r="C21" i="23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<sst xmlns="http://schemas.openxmlformats.org/spreadsheetml/2006/main" count="127" uniqueCount="91">
  <si>
    <t>Sr. No.</t>
  </si>
  <si>
    <t>Value</t>
  </si>
  <si>
    <t>Floor</t>
  </si>
  <si>
    <t>Carpet area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</si>
  <si>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</si>
  <si>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</si>
  <si>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</si>
  <si>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</si>
  <si>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</si>
  <si>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</si>
  <si>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</si>
  <si>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</si>
  <si>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</si>
  <si>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</si>
  <si>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</si>
  <si>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</si>
  <si>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</si>
  <si>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</si>
  <si>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</si>
  <si>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</si>
  <si>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</si>
  <si>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</si>
  <si>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</si>
  <si>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</si>
  <si>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</si>
  <si>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</si>
  <si>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</si>
  <si>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</si>
  <si>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</si>
  <si>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</si>
  <si>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</si>
  <si>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</si>
  <si>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</si>
  <si>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</si>
  <si>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</si>
  <si>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</si>
  <si>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</si>
  <si>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</si>
  <si>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</si>
  <si>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</si>
  <si>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</si>
  <si>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</si>
  <si>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</si>
  <si>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</si>
  <si>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</si>
  <si>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</si>
  <si>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</si>
  <si>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</si>
  <si>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</si>
  <si>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</si>
  <si>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</si>
  <si>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</si>
  <si>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</si>
  <si>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</si>
  <si>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</si>
  <si>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</si>
  <si>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</si>
  <si>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</si>
  <si>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</si>
  <si>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</si>
  <si>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</si>
  <si>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</si>
  <si>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</si>
  <si>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</si>
  <si>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</si>
  <si>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</si>
  <si>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</si>
  <si>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</si>
  <si>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</si>
  <si>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</si>
  <si>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Flat No</t>
  </si>
  <si>
    <t>Sq. M.</t>
  </si>
  <si>
    <t>rate on CA</t>
  </si>
  <si>
    <t>Lead No. 14265</t>
  </si>
  <si>
    <t>SVC -Vakola Branch -  Dhaval Mohan Ghag -Residential Amalgamated Flats No. 4110 &amp; 4109, 41st Floor, Wing - E, Breeze , Runwal land end project, Kolshet, District - Thane, 400 607</t>
  </si>
  <si>
    <t>SVC (Vakola Branch)</t>
  </si>
  <si>
    <t>Dhaval Mohan Ghag</t>
  </si>
  <si>
    <t>Flat No.</t>
  </si>
  <si>
    <t>Bal</t>
  </si>
  <si>
    <t>Flat No. 4109</t>
  </si>
  <si>
    <t>Flat No. 4110</t>
  </si>
  <si>
    <t>03.02.2025</t>
  </si>
  <si>
    <t>Agreement Value</t>
  </si>
  <si>
    <t>Tot Value</t>
  </si>
  <si>
    <t>UC</t>
  </si>
  <si>
    <t>Flat No. 4109 &amp; 4110 Tot CA</t>
  </si>
  <si>
    <t>41th Flr</t>
  </si>
  <si>
    <t>Built up area (10%)</t>
  </si>
  <si>
    <t>Rate on Built up  area (10%)</t>
  </si>
  <si>
    <t>SVC - Vakola Branch</t>
  </si>
  <si>
    <t>BUA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</si>
</sst>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3" fontId="16" fillId="0" borderId="8" xfId="1" applyFont="1" applyFill="1" applyBorder="1"/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0" fontId="17" fillId="0" borderId="0" xfId="0" applyFont="1"/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43" fontId="16" fillId="0" borderId="0" xfId="1" applyFont="1" applyFill="1" applyBorder="1"/>
    <xf numFmtId="0" fontId="0" fillId="0" borderId="0" xfId="0" applyAlignment="1">
      <alignment vertical="center"/>
    </xf>
    <xf numFmtId="43" fontId="0" fillId="2" borderId="0" xfId="1" applyFont="1" applyFill="1"/>
    <xf numFmtId="43" fontId="2" fillId="2" borderId="0" xfId="1" applyFont="1" applyFill="1"/>
    <xf numFmtId="4" fontId="0" fillId="2" borderId="0" xfId="0" applyNumberFormat="1" applyFill="1"/>
    <xf numFmtId="0" fontId="18" fillId="0" borderId="8" xfId="0" applyFont="1" applyBorder="1" applyAlignment="1">
      <alignment horizontal="center"/>
    </xf>
    <xf numFmtId="43" fontId="18" fillId="0" borderId="8" xfId="1" applyFont="1" applyBorder="1"/>
    <xf numFmtId="43" fontId="18" fillId="0" borderId="8" xfId="0" applyNumberFormat="1" applyFont="1" applyBorder="1"/>
    <xf numFmtId="0" fontId="18" fillId="2" borderId="8" xfId="0" applyFont="1" applyFill="1" applyBorder="1" applyAlignment="1">
      <alignment horizontal="center"/>
    </xf>
    <xf numFmtId="43" fontId="18" fillId="2" borderId="8" xfId="0" applyNumberFormat="1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8" fillId="0" borderId="8" xfId="0" applyFont="1" applyBorder="1" applyAlignment="1">
      <alignment horizontal="center"/>
    </xf>
    <xf numFmtId="0" fontId="0" fillId="2" borderId="0" xfId="0" applyFont="1" applyFill="1"/>
    <xf numFmtId="4" fontId="0" fillId="0" borderId="0" xfId="0" applyNumberFormat="1" applyFill="1"/>
    <xf numFmtId="4" fontId="0" fillId="3" borderId="0" xfId="0" applyNumberFormat="1" applyFill="1"/>
    <xf numFmtId="0" fontId="0" fillId="0" borderId="2" xfId="0" applyFont="1" applyBorder="1"/>
    <xf numFmtId="0" fontId="0" fillId="0" borderId="3" xfId="0" applyFont="1" applyBorder="1"/>
    <xf numFmtId="0" fontId="0" fillId="0" borderId="0" xfId="0" applyFont="1"/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43" fontId="0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80415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1C7F88-9F7D-3ABC-8E1F-458DC6E76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02434" cy="8497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124778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A65BF-DD70-57B8-AE43-9BF612CB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30378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591653</xdr:colOff>
      <xdr:row>87</xdr:row>
      <xdr:rowOff>48775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3583E2-10B3-65F5-FB11-64B23C27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7906853" cy="8240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296252</xdr:colOff>
      <xdr:row>40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A66AAC-4331-B928-D145-6B96DFBE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01852" cy="7687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11</xdr:col>
      <xdr:colOff>353410</xdr:colOff>
      <xdr:row>85</xdr:row>
      <xdr:rowOff>172617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16FD0E-C624-C673-5BDD-86D890E7E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7059010" cy="8364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11</xdr:col>
      <xdr:colOff>372463</xdr:colOff>
      <xdr:row>130</xdr:row>
      <xdr:rowOff>163038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ECD343-F2F7-E338-F99E-3D260C1B5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54500"/>
          <a:ext cx="7078063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11</xdr:col>
      <xdr:colOff>162884</xdr:colOff>
      <xdr:row>171</xdr:row>
      <xdr:rowOff>172484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0B68DD3-A06A-886A-760D-BB115C32C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336500"/>
          <a:ext cx="6868484" cy="7411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11</xdr:col>
      <xdr:colOff>381989</xdr:colOff>
      <xdr:row>214</xdr:row>
      <xdr:rowOff>143958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21446D-310B-6619-E283-6EBB8C73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147000"/>
          <a:ext cx="7087589" cy="7763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496560</xdr:colOff>
      <xdr:row>252</xdr:row>
      <xdr:rowOff>96194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48ABFC-E9E5-D9ED-53D6-54FE6535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338500"/>
          <a:ext cx="9030960" cy="6763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9" t="s">
        <v>42</v>
      </c>
      <c r="H2" s="110"/>
    </row>
    <row r="3" spans="2:17" ht="15.75" thickBot="1" x14ac:dyDescent="0.3">
      <c r="B3" s="23" t="s">
        <v>32</v>
      </c>
      <c r="C3" s="25">
        <v>215620</v>
      </c>
      <c r="D3" s="23"/>
      <c r="E3" s="23"/>
      <c r="F3" s="23"/>
      <c r="G3" s="36" t="s">
        <v>43</v>
      </c>
      <c r="H3" s="37" t="s">
        <v>44</v>
      </c>
      <c r="I3" s="38"/>
      <c r="K3" s="39" t="s">
        <v>45</v>
      </c>
      <c r="L3" s="40"/>
      <c r="N3" s="41" t="s">
        <v>46</v>
      </c>
      <c r="O3" s="42"/>
      <c r="P3" s="42"/>
      <c r="Q3" s="43"/>
    </row>
    <row r="4" spans="2:17" ht="27" thickBot="1" x14ac:dyDescent="0.3">
      <c r="B4" s="23" t="s">
        <v>33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23</v>
      </c>
      <c r="L4" s="48" t="s">
        <v>24</v>
      </c>
      <c r="N4" s="36" t="s">
        <v>43</v>
      </c>
      <c r="O4" s="49" t="s">
        <v>44</v>
      </c>
      <c r="P4" s="50"/>
    </row>
    <row r="5" spans="2:17" ht="15.75" thickBot="1" x14ac:dyDescent="0.3">
      <c r="B5" s="23" t="s">
        <v>47</v>
      </c>
      <c r="C5" s="26">
        <f>C3+C4</f>
        <v>323430</v>
      </c>
      <c r="D5" s="27" t="s">
        <v>34</v>
      </c>
      <c r="E5" s="28">
        <f>ROUND(C5/10.764,0)</f>
        <v>30047</v>
      </c>
      <c r="F5" s="27" t="s">
        <v>35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48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25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49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27</v>
      </c>
      <c r="L7" s="51" t="s">
        <v>28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50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51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26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52</v>
      </c>
      <c r="C10" s="26">
        <f>C6+D9</f>
        <v>299028</v>
      </c>
      <c r="D10" s="27" t="s">
        <v>34</v>
      </c>
      <c r="E10" s="28">
        <f>ROUND(C10/10.764,0)</f>
        <v>27780</v>
      </c>
      <c r="F10" s="27" t="s">
        <v>35</v>
      </c>
      <c r="G10" s="44">
        <v>7</v>
      </c>
      <c r="H10" s="45">
        <v>7</v>
      </c>
      <c r="I10" s="46">
        <v>93</v>
      </c>
      <c r="K10" s="59" t="s">
        <v>29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30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36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31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37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38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53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5"/>
  <sheetViews>
    <sheetView tabSelected="1" topLeftCell="A10" zoomScale="130" zoomScaleNormal="13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20" customWidth="1"/>
    <col min="4" max="4" width="15.5703125" style="120" bestFit="1" customWidth="1"/>
    <col min="5" max="5" width="27.140625" style="120" customWidth="1"/>
    <col min="6" max="6" width="24" customWidth="1"/>
    <col min="7" max="7" width="9" customWidth="1"/>
    <col min="8" max="8" width="8.85546875" customWidth="1"/>
    <col min="9" max="9" width="12.5703125" customWidth="1"/>
    <col min="10" max="10" width="12" bestFit="1" customWidth="1"/>
    <col min="12" max="12" width="12.5703125" customWidth="1"/>
  </cols>
  <sheetData>
    <row r="1" spans="1:14" x14ac:dyDescent="0.25">
      <c r="A1" s="7"/>
      <c r="B1" s="8"/>
      <c r="C1" s="118"/>
      <c r="D1" s="119"/>
    </row>
    <row r="2" spans="1:14" x14ac:dyDescent="0.25">
      <c r="A2" s="9"/>
      <c r="C2" s="97" t="s">
        <v>86</v>
      </c>
      <c r="D2" s="121"/>
      <c r="F2" s="5"/>
      <c r="G2" s="5" t="s">
        <v>77</v>
      </c>
      <c r="H2" s="5"/>
      <c r="I2" s="97" t="s">
        <v>71</v>
      </c>
      <c r="J2" s="84" t="s">
        <v>35</v>
      </c>
      <c r="M2" t="s">
        <v>68</v>
      </c>
    </row>
    <row r="3" spans="1:14" ht="18.75" x14ac:dyDescent="0.3">
      <c r="A3" s="9" t="s">
        <v>7</v>
      </c>
      <c r="B3" s="11"/>
      <c r="C3" s="122">
        <f>C4+C5</f>
        <v>17600</v>
      </c>
      <c r="D3" s="123" t="s">
        <v>72</v>
      </c>
      <c r="F3" s="72" t="s">
        <v>65</v>
      </c>
      <c r="G3" s="72">
        <v>4109</v>
      </c>
      <c r="H3" s="84" t="s">
        <v>61</v>
      </c>
      <c r="I3">
        <v>38.86</v>
      </c>
      <c r="J3" s="74">
        <f>I3*10.764</f>
        <v>418.28903999999994</v>
      </c>
      <c r="K3" s="76"/>
      <c r="M3" t="s">
        <v>69</v>
      </c>
      <c r="N3">
        <v>314</v>
      </c>
    </row>
    <row r="4" spans="1:14" ht="30" x14ac:dyDescent="0.25">
      <c r="A4" s="12" t="s">
        <v>8</v>
      </c>
      <c r="B4" s="11"/>
      <c r="C4" s="122">
        <v>2800</v>
      </c>
      <c r="D4" s="124"/>
      <c r="F4" s="83"/>
      <c r="G4" s="83"/>
      <c r="H4" s="83" t="s">
        <v>78</v>
      </c>
      <c r="I4" s="100">
        <v>2.5</v>
      </c>
      <c r="J4" s="74">
        <f>I4*10.764</f>
        <v>26.909999999999997</v>
      </c>
      <c r="K4" s="73"/>
      <c r="L4" s="3"/>
      <c r="M4" s="3"/>
    </row>
    <row r="5" spans="1:14" x14ac:dyDescent="0.25">
      <c r="A5" s="9" t="s">
        <v>9</v>
      </c>
      <c r="B5" s="11"/>
      <c r="C5" s="122">
        <v>14800</v>
      </c>
      <c r="D5" s="124"/>
      <c r="F5" s="5"/>
      <c r="G5" s="5"/>
      <c r="H5" s="112" t="s">
        <v>64</v>
      </c>
      <c r="I5" s="112"/>
      <c r="J5" s="74">
        <f>SUM(J3:J4)</f>
        <v>445.19903999999997</v>
      </c>
    </row>
    <row r="6" spans="1:14" x14ac:dyDescent="0.25">
      <c r="A6" s="9" t="s">
        <v>10</v>
      </c>
      <c r="B6" s="11"/>
      <c r="C6" s="122">
        <f>C4</f>
        <v>2800</v>
      </c>
      <c r="D6" s="124"/>
      <c r="F6" s="5"/>
      <c r="G6" s="5"/>
      <c r="H6" s="73"/>
      <c r="I6" s="76"/>
      <c r="J6" s="74"/>
    </row>
    <row r="7" spans="1:14" x14ac:dyDescent="0.25">
      <c r="A7" s="9" t="s">
        <v>11</v>
      </c>
      <c r="B7" s="13"/>
      <c r="C7" s="4">
        <v>0</v>
      </c>
      <c r="D7" s="4"/>
    </row>
    <row r="8" spans="1:14" x14ac:dyDescent="0.25">
      <c r="A8" s="9" t="s">
        <v>12</v>
      </c>
      <c r="B8" s="13"/>
      <c r="C8" s="4">
        <f>C9-C7</f>
        <v>60</v>
      </c>
      <c r="D8" s="84"/>
      <c r="E8" s="84" t="s">
        <v>84</v>
      </c>
      <c r="F8" s="5"/>
      <c r="G8" s="5" t="s">
        <v>77</v>
      </c>
      <c r="H8" s="5"/>
      <c r="I8" s="97" t="s">
        <v>71</v>
      </c>
      <c r="J8" s="84" t="s">
        <v>35</v>
      </c>
    </row>
    <row r="9" spans="1:14" ht="18.75" x14ac:dyDescent="0.3">
      <c r="A9" s="9" t="s">
        <v>13</v>
      </c>
      <c r="B9" s="13"/>
      <c r="C9" s="4">
        <v>60</v>
      </c>
      <c r="D9" s="85"/>
      <c r="E9" s="84">
        <v>2025</v>
      </c>
      <c r="F9" s="72" t="s">
        <v>65</v>
      </c>
      <c r="G9" s="72">
        <v>4110</v>
      </c>
      <c r="H9" s="84" t="s">
        <v>61</v>
      </c>
      <c r="I9">
        <v>38.86</v>
      </c>
      <c r="J9" s="74">
        <f>I9*10.764</f>
        <v>418.28903999999994</v>
      </c>
      <c r="N9" s="71"/>
    </row>
    <row r="10" spans="1:14" ht="30" x14ac:dyDescent="0.25">
      <c r="A10" s="12" t="s">
        <v>14</v>
      </c>
      <c r="B10" s="13"/>
      <c r="C10" s="4">
        <f>90*C7/C9</f>
        <v>0</v>
      </c>
      <c r="D10" s="4"/>
      <c r="E10" s="115"/>
      <c r="F10" s="83"/>
      <c r="G10" s="83"/>
      <c r="H10" s="83" t="s">
        <v>78</v>
      </c>
      <c r="I10" s="100">
        <v>2.5</v>
      </c>
      <c r="J10" s="74">
        <f>I10*10.764</f>
        <v>26.909999999999997</v>
      </c>
    </row>
    <row r="11" spans="1:14" x14ac:dyDescent="0.25">
      <c r="A11" s="9"/>
      <c r="B11" s="14"/>
      <c r="C11" s="125">
        <f>C10%</f>
        <v>0</v>
      </c>
      <c r="D11" s="125"/>
      <c r="F11" s="5"/>
      <c r="G11" s="5"/>
      <c r="H11" s="112" t="s">
        <v>64</v>
      </c>
      <c r="I11" s="112"/>
      <c r="J11" s="74">
        <f>SUM(J9:J10)</f>
        <v>445.19903999999997</v>
      </c>
    </row>
    <row r="12" spans="1:14" x14ac:dyDescent="0.25">
      <c r="A12" s="9" t="s">
        <v>15</v>
      </c>
      <c r="B12" s="11"/>
      <c r="C12" s="122">
        <f>C6*C11</f>
        <v>0</v>
      </c>
      <c r="D12" s="124"/>
      <c r="E12" s="73"/>
    </row>
    <row r="13" spans="1:14" x14ac:dyDescent="0.25">
      <c r="A13" s="9" t="s">
        <v>16</v>
      </c>
      <c r="B13" s="11"/>
      <c r="C13" s="122">
        <f>C6-C12</f>
        <v>2800</v>
      </c>
      <c r="D13" s="124"/>
      <c r="G13" s="112" t="s">
        <v>85</v>
      </c>
      <c r="H13" s="112"/>
      <c r="I13" s="112"/>
      <c r="J13" s="74">
        <f>J5+J11</f>
        <v>890.39807999999994</v>
      </c>
    </row>
    <row r="14" spans="1:14" x14ac:dyDescent="0.25">
      <c r="A14" s="9" t="s">
        <v>9</v>
      </c>
      <c r="B14" s="11"/>
      <c r="C14" s="122">
        <f>C5</f>
        <v>14800</v>
      </c>
      <c r="D14" s="124"/>
      <c r="F14" s="71"/>
      <c r="G14" s="71"/>
      <c r="H14" s="71"/>
      <c r="I14" s="4"/>
    </row>
    <row r="15" spans="1:14" x14ac:dyDescent="0.25">
      <c r="B15" s="11"/>
      <c r="C15" s="122"/>
      <c r="D15" s="124"/>
      <c r="I15" s="73" t="s">
        <v>56</v>
      </c>
      <c r="J15" s="74">
        <f>J13*1.1</f>
        <v>979.43788800000004</v>
      </c>
    </row>
    <row r="16" spans="1:14" x14ac:dyDescent="0.25">
      <c r="A16" s="15" t="s">
        <v>17</v>
      </c>
      <c r="B16" s="16"/>
      <c r="C16" s="123">
        <f>C14+C13</f>
        <v>17600</v>
      </c>
      <c r="D16" s="123"/>
      <c r="E16" s="126"/>
      <c r="I16" s="71"/>
    </row>
    <row r="17" spans="1:9" x14ac:dyDescent="0.25">
      <c r="B17" s="13"/>
      <c r="C17" s="4"/>
      <c r="D17" s="4"/>
      <c r="I17" s="71"/>
    </row>
    <row r="18" spans="1:9" ht="16.5" x14ac:dyDescent="0.3">
      <c r="A18" s="15" t="s">
        <v>61</v>
      </c>
      <c r="B18" s="5"/>
      <c r="C18" s="127">
        <v>890</v>
      </c>
      <c r="D18" s="127"/>
      <c r="E18" s="128"/>
      <c r="I18" s="95"/>
    </row>
    <row r="19" spans="1:9" x14ac:dyDescent="0.25">
      <c r="A19" s="9"/>
      <c r="B19" s="4"/>
      <c r="C19" s="129">
        <f>C18*C16</f>
        <v>15664000</v>
      </c>
      <c r="D19" s="120" t="s">
        <v>40</v>
      </c>
      <c r="E19" s="129"/>
      <c r="I19" s="4"/>
    </row>
    <row r="20" spans="1:9" x14ac:dyDescent="0.25">
      <c r="A20" s="9"/>
      <c r="B20" s="31"/>
      <c r="C20" s="126">
        <f>C19*0.9</f>
        <v>14097600</v>
      </c>
      <c r="D20" s="120" t="s">
        <v>18</v>
      </c>
      <c r="E20" s="126"/>
      <c r="F20" s="6"/>
      <c r="G20" s="6"/>
      <c r="I20" s="71"/>
    </row>
    <row r="21" spans="1:9" x14ac:dyDescent="0.25">
      <c r="A21" s="9"/>
      <c r="C21" s="126">
        <f>C19*80%</f>
        <v>12531200</v>
      </c>
      <c r="D21" s="120" t="s">
        <v>19</v>
      </c>
      <c r="E21" s="126"/>
      <c r="F21" s="31"/>
      <c r="G21" s="31"/>
    </row>
    <row r="22" spans="1:9" x14ac:dyDescent="0.25">
      <c r="A22" s="9"/>
      <c r="E22" s="126"/>
    </row>
    <row r="23" spans="1:9" x14ac:dyDescent="0.25">
      <c r="A23" s="17" t="s">
        <v>20</v>
      </c>
      <c r="B23" s="18"/>
      <c r="C23" s="130">
        <f>C4*D23</f>
        <v>2741200.0000000005</v>
      </c>
      <c r="D23" s="130">
        <f>C18*1.1</f>
        <v>979.00000000000011</v>
      </c>
      <c r="E23" s="126"/>
    </row>
    <row r="24" spans="1:9" x14ac:dyDescent="0.25">
      <c r="A24" s="9" t="s">
        <v>21</v>
      </c>
    </row>
    <row r="25" spans="1:9" x14ac:dyDescent="0.25">
      <c r="A25" s="19" t="s">
        <v>22</v>
      </c>
      <c r="B25" s="10"/>
      <c r="C25" s="126">
        <f>C19*0.03/12</f>
        <v>39160</v>
      </c>
      <c r="D25" s="126"/>
      <c r="E25" s="126"/>
    </row>
    <row r="26" spans="1:9" x14ac:dyDescent="0.25">
      <c r="C26" s="126"/>
      <c r="D26" s="126"/>
      <c r="F26" s="73" t="s">
        <v>73</v>
      </c>
      <c r="G26" s="73"/>
    </row>
    <row r="27" spans="1:9" x14ac:dyDescent="0.25">
      <c r="A27" s="73" t="s">
        <v>74</v>
      </c>
      <c r="B27" s="5"/>
      <c r="C27" s="131"/>
      <c r="D27" s="131"/>
    </row>
    <row r="28" spans="1:9" x14ac:dyDescent="0.25">
      <c r="A28" s="5"/>
      <c r="B28" s="5"/>
      <c r="C28" s="131"/>
      <c r="D28" s="131"/>
    </row>
    <row r="29" spans="1:9" x14ac:dyDescent="0.25">
      <c r="A29" s="73" t="s">
        <v>82</v>
      </c>
      <c r="B29" s="5"/>
      <c r="C29" s="115"/>
      <c r="D29" s="132"/>
    </row>
    <row r="30" spans="1:9" x14ac:dyDescent="0.25">
      <c r="A30" s="73" t="s">
        <v>79</v>
      </c>
      <c r="B30" s="73" t="s">
        <v>81</v>
      </c>
      <c r="C30" s="102">
        <v>6321840</v>
      </c>
      <c r="H30" s="3"/>
      <c r="I30" s="3"/>
    </row>
    <row r="31" spans="1:9" ht="18.75" x14ac:dyDescent="0.3">
      <c r="A31" s="73" t="s">
        <v>80</v>
      </c>
      <c r="B31" s="73" t="s">
        <v>81</v>
      </c>
      <c r="C31" s="102">
        <v>6321840</v>
      </c>
      <c r="E31" s="111" t="s">
        <v>75</v>
      </c>
      <c r="F31" s="111"/>
      <c r="G31" s="98"/>
      <c r="H31" s="3"/>
      <c r="I31" s="3"/>
    </row>
    <row r="32" spans="1:9" ht="18.75" x14ac:dyDescent="0.3">
      <c r="A32" s="5"/>
      <c r="B32" s="5" t="s">
        <v>83</v>
      </c>
      <c r="C32" s="101">
        <f>SUM(C30:C31)</f>
        <v>12643680</v>
      </c>
      <c r="E32" s="111" t="s">
        <v>76</v>
      </c>
      <c r="F32" s="111"/>
      <c r="G32" s="98"/>
      <c r="H32" s="3"/>
      <c r="I32" s="3"/>
    </row>
    <row r="33" spans="1:9" ht="18.75" x14ac:dyDescent="0.3">
      <c r="E33" s="96" t="s">
        <v>40</v>
      </c>
      <c r="F33" s="86"/>
      <c r="G33" s="99"/>
      <c r="H33" s="3"/>
      <c r="I33" s="3"/>
    </row>
    <row r="34" spans="1:9" ht="18.75" x14ac:dyDescent="0.3">
      <c r="E34" s="96" t="s">
        <v>18</v>
      </c>
      <c r="F34" s="86"/>
      <c r="G34" s="99"/>
      <c r="H34" s="3"/>
      <c r="I34" s="75">
        <f>F33*80</f>
        <v>0</v>
      </c>
    </row>
    <row r="35" spans="1:9" ht="18.75" x14ac:dyDescent="0.3">
      <c r="E35" s="96" t="s">
        <v>19</v>
      </c>
      <c r="F35" s="86"/>
      <c r="G35" s="99"/>
      <c r="H35" s="3"/>
      <c r="I35" s="3"/>
    </row>
    <row r="36" spans="1:9" x14ac:dyDescent="0.25">
      <c r="F36" s="3"/>
      <c r="G36" s="3"/>
      <c r="H36" s="3"/>
      <c r="I36" s="3"/>
    </row>
    <row r="37" spans="1:9" x14ac:dyDescent="0.25">
      <c r="F37" s="3"/>
      <c r="G37" s="3"/>
      <c r="H37" s="3"/>
      <c r="I37" s="3"/>
    </row>
    <row r="38" spans="1:9" x14ac:dyDescent="0.25">
      <c r="F38" s="3"/>
      <c r="G38" s="3"/>
      <c r="H38" s="3"/>
      <c r="I38" s="3"/>
    </row>
    <row r="39" spans="1:9" x14ac:dyDescent="0.25">
      <c r="F39" s="3"/>
      <c r="G39" s="3"/>
      <c r="H39" s="3"/>
      <c r="I39" s="3"/>
    </row>
    <row r="47" spans="1:9" x14ac:dyDescent="0.25">
      <c r="A47" s="20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66" spans="1:1" ht="15.75" x14ac:dyDescent="0.25">
      <c r="A66" s="21"/>
    </row>
    <row r="85" spans="3:3" x14ac:dyDescent="0.25">
      <c r="C85" s="120">
        <f>C84*C83</f>
        <v>0</v>
      </c>
    </row>
  </sheetData>
  <mergeCells count="5">
    <mergeCell ref="E31:F31"/>
    <mergeCell ref="E32:F32"/>
    <mergeCell ref="H5:I5"/>
    <mergeCell ref="H11:I11"/>
    <mergeCell ref="G13:I1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opLeftCell="D1" zoomScaleNormal="100" workbookViewId="0">
      <selection activeCell="O6" sqref="O6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9.1406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87</v>
      </c>
      <c r="D1" s="1" t="s">
        <v>5</v>
      </c>
      <c r="E1" s="1" t="s">
        <v>1</v>
      </c>
      <c r="F1" s="1" t="s">
        <v>4</v>
      </c>
      <c r="G1" s="1" t="s">
        <v>88</v>
      </c>
      <c r="H1" s="1" t="s">
        <v>6</v>
      </c>
      <c r="I1" s="1" t="s">
        <v>2</v>
      </c>
      <c r="J1" s="1" t="s">
        <v>70</v>
      </c>
      <c r="O1" s="1" t="s">
        <v>61</v>
      </c>
      <c r="P1" s="1" t="s">
        <v>90</v>
      </c>
      <c r="Q1" s="1" t="s">
        <v>1</v>
      </c>
      <c r="R1" s="1" t="s">
        <v>67</v>
      </c>
      <c r="S1" s="1" t="s">
        <v>66</v>
      </c>
      <c r="U1" s="2" t="s">
        <v>36</v>
      </c>
      <c r="V1" s="2"/>
      <c r="W1" s="2"/>
      <c r="X1" s="2"/>
      <c r="Y1" s="2"/>
    </row>
    <row r="2" spans="1:32" x14ac:dyDescent="0.25">
      <c r="B2">
        <v>445</v>
      </c>
      <c r="C2">
        <f>B2*1.1</f>
        <v>489.50000000000006</v>
      </c>
      <c r="D2" s="88">
        <f>C2*1.2</f>
        <v>587.40000000000009</v>
      </c>
      <c r="E2" s="103">
        <v>7600000</v>
      </c>
      <c r="F2" s="88">
        <f>E2/B2</f>
        <v>17078.651685393259</v>
      </c>
      <c r="G2" s="77">
        <f>E2/C2</f>
        <v>15526.046986721141</v>
      </c>
      <c r="H2">
        <f>E2/D2</f>
        <v>12938.372488934285</v>
      </c>
      <c r="I2">
        <v>13</v>
      </c>
      <c r="J2">
        <v>1308</v>
      </c>
      <c r="N2">
        <v>47.51</v>
      </c>
      <c r="O2" s="87">
        <f>N2*10.764</f>
        <v>511.39763999999997</v>
      </c>
      <c r="P2" s="88">
        <f>O2*1.1</f>
        <v>562.53740400000004</v>
      </c>
      <c r="Q2" s="116">
        <v>8400000</v>
      </c>
      <c r="R2" s="116">
        <f t="shared" ref="R2:R3" si="0">Q2/O2</f>
        <v>16425.574431669258</v>
      </c>
      <c r="S2" s="88">
        <f>Q2/P2</f>
        <v>14932.340392426597</v>
      </c>
      <c r="T2" s="88"/>
      <c r="U2" s="89">
        <v>2022</v>
      </c>
      <c r="V2" s="3"/>
      <c r="W2" s="3"/>
      <c r="X2" s="3"/>
      <c r="Y2" s="3"/>
      <c r="AB2" s="33"/>
    </row>
    <row r="3" spans="1:32" x14ac:dyDescent="0.25">
      <c r="B3" s="93">
        <v>430</v>
      </c>
      <c r="C3">
        <f t="shared" ref="C3:C9" si="1">B3*1.1</f>
        <v>473.00000000000006</v>
      </c>
      <c r="D3" s="88">
        <f t="shared" ref="D3:D9" si="2">C3*1.2</f>
        <v>567.6</v>
      </c>
      <c r="E3" s="88">
        <v>8100000</v>
      </c>
      <c r="F3" s="103">
        <f t="shared" ref="F3:F6" si="3">E3/B3</f>
        <v>18837.20930232558</v>
      </c>
      <c r="G3" s="77">
        <f t="shared" ref="G3:G7" si="4">E3/C3</f>
        <v>17124.735729386892</v>
      </c>
      <c r="H3">
        <f t="shared" ref="H3:H7" si="5">E3/D3</f>
        <v>14270.61310782241</v>
      </c>
      <c r="I3">
        <v>19</v>
      </c>
      <c r="J3">
        <v>1904</v>
      </c>
      <c r="O3" s="87">
        <v>350</v>
      </c>
      <c r="P3" s="88">
        <f t="shared" ref="P3:P10" si="6">O3*1.1</f>
        <v>385.00000000000006</v>
      </c>
      <c r="Q3" s="116">
        <v>5700000</v>
      </c>
      <c r="R3" s="116">
        <f t="shared" si="0"/>
        <v>16285.714285714286</v>
      </c>
      <c r="S3" s="88">
        <f>Q3/P3</f>
        <v>14805.194805194804</v>
      </c>
      <c r="T3" s="88"/>
      <c r="U3" s="89"/>
      <c r="V3" s="3"/>
      <c r="W3" s="3"/>
      <c r="X3" s="3"/>
      <c r="Y3" s="3"/>
      <c r="AF3" s="33"/>
    </row>
    <row r="4" spans="1:32" x14ac:dyDescent="0.25">
      <c r="B4" s="71">
        <v>445</v>
      </c>
      <c r="C4">
        <f t="shared" si="1"/>
        <v>489.50000000000006</v>
      </c>
      <c r="D4" s="88">
        <f t="shared" si="2"/>
        <v>587.40000000000009</v>
      </c>
      <c r="E4" s="88">
        <v>7800000</v>
      </c>
      <c r="F4" s="103">
        <f t="shared" si="3"/>
        <v>17528.08988764045</v>
      </c>
      <c r="G4" s="77">
        <f t="shared" si="4"/>
        <v>15934.627170582226</v>
      </c>
      <c r="H4">
        <f t="shared" si="5"/>
        <v>13278.855975485187</v>
      </c>
      <c r="I4">
        <v>23</v>
      </c>
      <c r="J4">
        <v>2305</v>
      </c>
      <c r="O4" s="87">
        <v>474</v>
      </c>
      <c r="P4" s="88">
        <f t="shared" si="6"/>
        <v>521.40000000000009</v>
      </c>
      <c r="Q4" s="116">
        <v>7290000</v>
      </c>
      <c r="R4" s="116">
        <f>Q4/O4</f>
        <v>15379.746835443038</v>
      </c>
      <c r="S4" s="88">
        <f>Q4/P4</f>
        <v>13981.588032220941</v>
      </c>
      <c r="T4" s="88"/>
      <c r="U4" s="89"/>
      <c r="V4" s="3"/>
      <c r="W4" s="3"/>
      <c r="X4" s="3"/>
      <c r="Y4" s="3"/>
    </row>
    <row r="5" spans="1:32" x14ac:dyDescent="0.25">
      <c r="B5" s="71">
        <v>540</v>
      </c>
      <c r="C5">
        <f t="shared" si="1"/>
        <v>594</v>
      </c>
      <c r="D5" s="88">
        <f t="shared" si="2"/>
        <v>712.8</v>
      </c>
      <c r="E5" s="88">
        <v>10100000</v>
      </c>
      <c r="F5" s="88">
        <f t="shared" si="3"/>
        <v>18703.703703703704</v>
      </c>
      <c r="G5" s="77">
        <f t="shared" si="4"/>
        <v>17003.367003367002</v>
      </c>
      <c r="H5">
        <f t="shared" si="5"/>
        <v>14169.472502805836</v>
      </c>
      <c r="I5">
        <v>13</v>
      </c>
      <c r="J5">
        <v>1304</v>
      </c>
      <c r="N5">
        <v>60.84</v>
      </c>
      <c r="O5" s="87">
        <f t="shared" ref="O5:O10" si="7">N5*10.764</f>
        <v>654.88175999999999</v>
      </c>
      <c r="P5" s="88">
        <f t="shared" si="6"/>
        <v>720.36993600000005</v>
      </c>
      <c r="Q5" s="116">
        <v>12100000</v>
      </c>
      <c r="R5" s="116">
        <f>Q5/O5</f>
        <v>18476.617824872694</v>
      </c>
      <c r="S5" s="88">
        <f>Q5/P5</f>
        <v>16796.92529533881</v>
      </c>
      <c r="T5" s="88"/>
      <c r="U5" s="89"/>
      <c r="V5" s="3"/>
      <c r="W5" s="3"/>
      <c r="X5" s="3"/>
      <c r="Y5" s="3"/>
    </row>
    <row r="6" spans="1:32" x14ac:dyDescent="0.25">
      <c r="B6">
        <v>430</v>
      </c>
      <c r="C6">
        <f t="shared" si="1"/>
        <v>473.00000000000006</v>
      </c>
      <c r="D6" s="88">
        <f t="shared" si="2"/>
        <v>567.6</v>
      </c>
      <c r="E6" s="88">
        <v>7500000</v>
      </c>
      <c r="F6" s="116">
        <f t="shared" si="3"/>
        <v>17441.860465116279</v>
      </c>
      <c r="G6" s="77">
        <f t="shared" si="4"/>
        <v>15856.236786469342</v>
      </c>
      <c r="H6">
        <f t="shared" si="5"/>
        <v>13213.53065539112</v>
      </c>
      <c r="I6">
        <v>5</v>
      </c>
      <c r="J6">
        <v>503</v>
      </c>
      <c r="N6">
        <v>51</v>
      </c>
      <c r="O6" s="87">
        <f t="shared" si="7"/>
        <v>548.96399999999994</v>
      </c>
      <c r="P6" s="88">
        <f t="shared" si="6"/>
        <v>603.86040000000003</v>
      </c>
      <c r="Q6" s="117">
        <v>9696970</v>
      </c>
      <c r="R6" s="117">
        <f>Q6/O6</f>
        <v>17664.127338040384</v>
      </c>
      <c r="S6" s="88">
        <f>Q6/P6</f>
        <v>16058.297580036709</v>
      </c>
      <c r="T6" s="88"/>
      <c r="U6" s="89"/>
      <c r="V6" s="3"/>
      <c r="W6" s="3"/>
      <c r="X6" s="3"/>
      <c r="Y6" s="3"/>
    </row>
    <row r="7" spans="1:32" x14ac:dyDescent="0.25">
      <c r="B7">
        <v>358</v>
      </c>
      <c r="C7">
        <f t="shared" si="1"/>
        <v>393.8</v>
      </c>
      <c r="D7" s="88">
        <f t="shared" si="2"/>
        <v>472.56</v>
      </c>
      <c r="E7" s="88">
        <v>6700000</v>
      </c>
      <c r="F7" s="88">
        <f t="shared" ref="F7:F14" si="8">ROUND((E7/B7),0)</f>
        <v>18715</v>
      </c>
      <c r="G7" s="77">
        <f t="shared" si="4"/>
        <v>17013.7125444388</v>
      </c>
      <c r="H7">
        <f t="shared" si="5"/>
        <v>14178.093787032334</v>
      </c>
      <c r="I7">
        <v>38</v>
      </c>
      <c r="J7">
        <v>3801</v>
      </c>
      <c r="O7" s="87">
        <f>P7/1.1</f>
        <v>870.9054545454544</v>
      </c>
      <c r="P7" s="88">
        <f>89*10.764</f>
        <v>957.99599999999998</v>
      </c>
      <c r="Q7" s="88">
        <v>16182219</v>
      </c>
      <c r="R7" s="88">
        <f>Q7/O7</f>
        <v>18580.91359462879</v>
      </c>
      <c r="S7" s="88">
        <f>Q7/P7</f>
        <v>16891.739631480716</v>
      </c>
      <c r="T7" s="88"/>
      <c r="U7" s="89"/>
      <c r="V7" s="3"/>
      <c r="W7" s="3"/>
      <c r="X7" s="3"/>
      <c r="Y7" s="3"/>
    </row>
    <row r="8" spans="1:32" x14ac:dyDescent="0.25">
      <c r="C8">
        <f t="shared" si="1"/>
        <v>0</v>
      </c>
      <c r="D8" s="88">
        <f t="shared" si="2"/>
        <v>0</v>
      </c>
      <c r="E8" s="88"/>
      <c r="F8" s="88" t="e">
        <f t="shared" si="8"/>
        <v>#DIV/0!</v>
      </c>
      <c r="G8" s="77" t="e">
        <f t="shared" ref="G8:G9" si="9">F8/C8</f>
        <v>#DIV/0!</v>
      </c>
      <c r="H8" t="e">
        <f t="shared" ref="H8:H13" si="10">F8/D8</f>
        <v>#DIV/0!</v>
      </c>
      <c r="I8">
        <v>15</v>
      </c>
      <c r="J8">
        <v>1502</v>
      </c>
      <c r="O8" s="87">
        <f>P8/1.1</f>
        <v>405.50923636363626</v>
      </c>
      <c r="P8" s="88">
        <f>41.44*10.764</f>
        <v>446.06015999999994</v>
      </c>
      <c r="Q8" s="88">
        <v>7640522</v>
      </c>
      <c r="R8" s="103">
        <f>Q8/O8</f>
        <v>18841.795241251766</v>
      </c>
      <c r="S8" s="88">
        <f>Q8/P8</f>
        <v>17128.904764774332</v>
      </c>
      <c r="T8" s="88"/>
      <c r="U8" s="89"/>
      <c r="V8" s="3"/>
      <c r="W8" s="3"/>
      <c r="X8" s="3"/>
      <c r="Y8" s="3"/>
    </row>
    <row r="9" spans="1:32" x14ac:dyDescent="0.25">
      <c r="C9">
        <f t="shared" si="1"/>
        <v>0</v>
      </c>
      <c r="D9" s="88">
        <f t="shared" si="2"/>
        <v>0</v>
      </c>
      <c r="E9" s="88"/>
      <c r="F9" s="88" t="e">
        <f t="shared" si="8"/>
        <v>#DIV/0!</v>
      </c>
      <c r="G9" s="77" t="e">
        <f t="shared" si="9"/>
        <v>#DIV/0!</v>
      </c>
      <c r="H9" t="e">
        <f t="shared" si="10"/>
        <v>#DIV/0!</v>
      </c>
      <c r="O9" s="87">
        <f t="shared" si="7"/>
        <v>0</v>
      </c>
      <c r="P9" s="88">
        <f t="shared" si="6"/>
        <v>0</v>
      </c>
      <c r="Q9" s="88"/>
      <c r="R9" s="88" t="e">
        <f>T9/#REF!</f>
        <v>#REF!</v>
      </c>
      <c r="S9" s="88"/>
      <c r="T9" s="88"/>
      <c r="U9" s="3"/>
      <c r="V9" s="3"/>
      <c r="W9" s="3"/>
      <c r="X9" s="3"/>
      <c r="Y9" s="3"/>
    </row>
    <row r="10" spans="1:32" ht="16.5" x14ac:dyDescent="0.3">
      <c r="C10">
        <f t="shared" ref="C10:C12" si="11">B10*1.2</f>
        <v>0</v>
      </c>
      <c r="D10" s="88">
        <v>0</v>
      </c>
      <c r="E10" s="88"/>
      <c r="F10" s="88" t="e">
        <f t="shared" si="8"/>
        <v>#DIV/0!</v>
      </c>
      <c r="G10" t="e">
        <f t="shared" ref="G10:G14" si="12">ROUND((E10/C10),0)</f>
        <v>#DIV/0!</v>
      </c>
      <c r="H10" t="e">
        <f t="shared" si="10"/>
        <v>#DIV/0!</v>
      </c>
      <c r="O10" s="87">
        <f t="shared" si="7"/>
        <v>0</v>
      </c>
      <c r="P10" s="88">
        <f t="shared" si="6"/>
        <v>0</v>
      </c>
      <c r="Q10" s="88"/>
      <c r="R10" s="88" t="e">
        <f>T10/#REF!</f>
        <v>#REF!</v>
      </c>
      <c r="S10" s="88"/>
      <c r="T10" s="88"/>
      <c r="U10" s="3"/>
      <c r="V10" s="3"/>
      <c r="W10" s="90"/>
      <c r="X10" s="91"/>
      <c r="Y10" s="91"/>
      <c r="Z10" s="22"/>
      <c r="AA10" s="22"/>
      <c r="AB10" s="22"/>
      <c r="AC10" s="22"/>
      <c r="AD10" s="22"/>
    </row>
    <row r="11" spans="1:32" ht="18.75" x14ac:dyDescent="0.25">
      <c r="C11">
        <f t="shared" si="11"/>
        <v>0</v>
      </c>
      <c r="D11">
        <f t="shared" ref="D11:D14" si="13">C11*1.2</f>
        <v>0</v>
      </c>
      <c r="E11" s="88"/>
      <c r="F11" t="e">
        <f t="shared" si="8"/>
        <v>#DIV/0!</v>
      </c>
      <c r="G11" t="e">
        <f t="shared" si="12"/>
        <v>#DIV/0!</v>
      </c>
      <c r="H11" t="e">
        <f t="shared" si="10"/>
        <v>#DIV/0!</v>
      </c>
      <c r="P11" s="88" t="e">
        <f>#REF!*1.1</f>
        <v>#REF!</v>
      </c>
      <c r="Q11" s="88"/>
      <c r="S11" s="88"/>
      <c r="T11" s="88"/>
      <c r="U11" s="3"/>
      <c r="V11" s="3"/>
      <c r="W11" s="92"/>
      <c r="X11" s="3"/>
      <c r="Y11" s="3"/>
    </row>
    <row r="12" spans="1:32" x14ac:dyDescent="0.25">
      <c r="C12">
        <f t="shared" si="11"/>
        <v>0</v>
      </c>
      <c r="D12">
        <f t="shared" si="13"/>
        <v>0</v>
      </c>
      <c r="E12" s="88"/>
      <c r="F12" t="e">
        <f t="shared" si="8"/>
        <v>#DIV/0!</v>
      </c>
      <c r="G12" t="e">
        <f t="shared" si="12"/>
        <v>#DIV/0!</v>
      </c>
      <c r="H12" t="e">
        <f t="shared" si="10"/>
        <v>#DIV/0!</v>
      </c>
      <c r="I12">
        <f t="shared" ref="I12:I14" si="14">U12</f>
        <v>0</v>
      </c>
      <c r="J12">
        <f t="shared" ref="J12:J14" si="15">V12</f>
        <v>0</v>
      </c>
      <c r="P12" s="88" t="e">
        <f>#REF!*1.1</f>
        <v>#REF!</v>
      </c>
      <c r="Q12" s="88"/>
      <c r="S12" s="88"/>
      <c r="T12" s="88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6">B13*1.1</f>
        <v>0</v>
      </c>
      <c r="D13">
        <f t="shared" si="13"/>
        <v>0</v>
      </c>
      <c r="E13" s="88"/>
      <c r="F13" t="e">
        <f t="shared" si="8"/>
        <v>#DIV/0!</v>
      </c>
      <c r="G13" t="e">
        <f t="shared" si="12"/>
        <v>#DIV/0!</v>
      </c>
      <c r="H13" t="e">
        <f t="shared" si="10"/>
        <v>#DIV/0!</v>
      </c>
      <c r="I13">
        <f t="shared" si="14"/>
        <v>0</v>
      </c>
      <c r="J13">
        <f t="shared" si="15"/>
        <v>0</v>
      </c>
      <c r="S13" s="88"/>
      <c r="T13" s="88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6"/>
        <v>0</v>
      </c>
      <c r="D14">
        <f t="shared" si="13"/>
        <v>0</v>
      </c>
      <c r="E14" s="88"/>
      <c r="F14" t="e">
        <f t="shared" si="8"/>
        <v>#DIV/0!</v>
      </c>
      <c r="G14" t="e">
        <f t="shared" si="12"/>
        <v>#DIV/0!</v>
      </c>
      <c r="H14" t="e">
        <f t="shared" ref="H14" si="17">ROUND((E14/D14),0)</f>
        <v>#DIV/0!</v>
      </c>
      <c r="I14">
        <f t="shared" si="14"/>
        <v>0</v>
      </c>
      <c r="J14">
        <f t="shared" si="15"/>
        <v>0</v>
      </c>
      <c r="S14" s="88"/>
      <c r="T14" s="88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8">B15*1.2</f>
        <v>0</v>
      </c>
      <c r="D15">
        <f t="shared" ref="D15:D18" si="19">C15*1.2</f>
        <v>0</v>
      </c>
      <c r="E15" s="88"/>
      <c r="F15" t="e">
        <f t="shared" ref="F15:F18" si="20">ROUND((E15/B15),0)</f>
        <v>#DIV/0!</v>
      </c>
      <c r="G15" t="e">
        <f t="shared" ref="G15:G18" si="21">ROUND((E15/C15),0)</f>
        <v>#DIV/0!</v>
      </c>
      <c r="H15" t="e">
        <f t="shared" ref="H15:H18" si="22">ROUND((E15/D15),0)</f>
        <v>#DIV/0!</v>
      </c>
      <c r="I15">
        <f t="shared" ref="I15:J18" si="23">U15</f>
        <v>0</v>
      </c>
      <c r="J15">
        <f t="shared" si="23"/>
        <v>0</v>
      </c>
      <c r="S15" s="88"/>
      <c r="T15" s="88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4">B16*1.2</f>
        <v>0</v>
      </c>
      <c r="D16">
        <f t="shared" si="19"/>
        <v>0</v>
      </c>
      <c r="E16" s="88"/>
      <c r="F16" t="e">
        <f t="shared" si="20"/>
        <v>#DIV/0!</v>
      </c>
      <c r="G16" t="e">
        <f t="shared" si="21"/>
        <v>#DIV/0!</v>
      </c>
      <c r="H16" t="e">
        <f t="shared" si="22"/>
        <v>#DIV/0!</v>
      </c>
      <c r="I16">
        <f t="shared" si="23"/>
        <v>0</v>
      </c>
      <c r="J16">
        <f t="shared" si="23"/>
        <v>0</v>
      </c>
      <c r="S16" s="88"/>
      <c r="T16" s="88"/>
    </row>
    <row r="17" spans="1:25" x14ac:dyDescent="0.25">
      <c r="B17">
        <f t="shared" ref="B17:B18" si="25">O17</f>
        <v>0</v>
      </c>
      <c r="C17">
        <f t="shared" si="24"/>
        <v>0</v>
      </c>
      <c r="D17">
        <f t="shared" si="19"/>
        <v>0</v>
      </c>
      <c r="E17" s="88"/>
      <c r="F17" t="e">
        <f t="shared" si="20"/>
        <v>#DIV/0!</v>
      </c>
      <c r="G17" t="e">
        <f t="shared" si="21"/>
        <v>#DIV/0!</v>
      </c>
      <c r="H17" t="e">
        <f t="shared" si="22"/>
        <v>#DIV/0!</v>
      </c>
      <c r="I17">
        <f t="shared" si="23"/>
        <v>0</v>
      </c>
      <c r="J17">
        <f t="shared" si="23"/>
        <v>0</v>
      </c>
      <c r="S17" s="88"/>
      <c r="T17" s="88"/>
    </row>
    <row r="18" spans="1:25" x14ac:dyDescent="0.25">
      <c r="B18">
        <f t="shared" si="25"/>
        <v>0</v>
      </c>
      <c r="C18">
        <f t="shared" si="24"/>
        <v>0</v>
      </c>
      <c r="D18">
        <f t="shared" si="19"/>
        <v>0</v>
      </c>
      <c r="E18" s="88"/>
      <c r="F18" t="e">
        <f t="shared" si="20"/>
        <v>#DIV/0!</v>
      </c>
      <c r="G18" t="e">
        <f t="shared" si="21"/>
        <v>#DIV/0!</v>
      </c>
      <c r="H18" t="e">
        <f t="shared" si="22"/>
        <v>#DIV/0!</v>
      </c>
      <c r="I18">
        <f t="shared" si="23"/>
        <v>0</v>
      </c>
      <c r="J18">
        <f t="shared" si="23"/>
        <v>0</v>
      </c>
      <c r="S18" s="88"/>
      <c r="T18" s="88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62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60</v>
      </c>
      <c r="D22" s="78"/>
      <c r="E22" s="94"/>
      <c r="F22" s="80" t="s">
        <v>61</v>
      </c>
      <c r="G22" s="80">
        <v>394</v>
      </c>
      <c r="H22" s="78"/>
      <c r="I22" s="77"/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57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63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64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56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57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55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58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59</v>
      </c>
      <c r="G31" s="80">
        <f>G30</f>
        <v>0</v>
      </c>
      <c r="H31" s="78" t="e">
        <f>G30/G31</f>
        <v>#DIV/0!</v>
      </c>
      <c r="I31" s="77" t="s">
        <v>41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39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40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18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19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9" zoomScale="130" zoomScaleNormal="130" workbookViewId="0"/>
  </sheetViews>
  <sheetFormatPr defaultRowHeight="15" x14ac:dyDescent="0.25"/>
  <sheetData>
    <row r="117" spans="6:13" x14ac:dyDescent="0.25">
      <c r="F117" s="113" t="s">
        <v>54</v>
      </c>
      <c r="G117" s="113"/>
      <c r="H117" s="113"/>
      <c r="I117" s="113"/>
      <c r="J117" s="113"/>
      <c r="K117" s="113"/>
      <c r="L117" s="113"/>
      <c r="M117" s="113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19" workbookViewId="0">
      <selection activeCell="A45" sqref="A4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76" workbookViewId="0">
      <selection activeCell="P52" sqref="P5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9D4C4-BB83-4666-9313-0414FCDC9606}">
  <dimension ref="F3:I8"/>
  <sheetViews>
    <sheetView workbookViewId="0">
      <selection activeCell="F3" sqref="F3:I8"/>
    </sheetView>
  </sheetViews>
  <sheetFormatPr defaultRowHeight="15" x14ac:dyDescent="0.25"/>
  <cols>
    <col min="6" max="6" width="19.5703125" customWidth="1"/>
    <col min="7" max="7" width="25.42578125" customWidth="1"/>
    <col min="8" max="8" width="21.5703125" customWidth="1"/>
    <col min="9" max="9" width="20.85546875" customWidth="1"/>
  </cols>
  <sheetData>
    <row r="3" spans="6:9" ht="20.25" x14ac:dyDescent="0.3">
      <c r="F3" s="114" t="s">
        <v>89</v>
      </c>
      <c r="G3" s="114"/>
      <c r="H3" s="114"/>
      <c r="I3" s="114"/>
    </row>
    <row r="4" spans="6:9" ht="20.25" x14ac:dyDescent="0.3">
      <c r="F4" s="114" t="s">
        <v>76</v>
      </c>
      <c r="G4" s="114"/>
      <c r="H4" s="114"/>
      <c r="I4" s="114"/>
    </row>
    <row r="5" spans="6:9" ht="20.25" x14ac:dyDescent="0.3">
      <c r="F5" s="104" t="s">
        <v>77</v>
      </c>
      <c r="G5" s="104" t="s">
        <v>40</v>
      </c>
      <c r="H5" s="104" t="s">
        <v>18</v>
      </c>
      <c r="I5" s="104" t="s">
        <v>19</v>
      </c>
    </row>
    <row r="6" spans="6:9" ht="20.25" x14ac:dyDescent="0.3">
      <c r="F6" s="104">
        <v>4109</v>
      </c>
      <c r="G6" s="105">
        <f>Calculation!F20</f>
        <v>0</v>
      </c>
      <c r="H6" s="106">
        <f>G6*0.9</f>
        <v>0</v>
      </c>
      <c r="I6" s="106">
        <f>G6*0.8</f>
        <v>0</v>
      </c>
    </row>
    <row r="7" spans="6:9" ht="20.25" x14ac:dyDescent="0.3">
      <c r="F7" s="104">
        <v>4110</v>
      </c>
      <c r="G7" s="105">
        <f>G6</f>
        <v>0</v>
      </c>
      <c r="H7" s="106">
        <f>G7*0.9</f>
        <v>0</v>
      </c>
      <c r="I7" s="106">
        <f>G7*0.8</f>
        <v>0</v>
      </c>
    </row>
    <row r="8" spans="6:9" ht="20.25" x14ac:dyDescent="0.3">
      <c r="F8" s="107" t="s">
        <v>58</v>
      </c>
      <c r="G8" s="108">
        <f t="shared" ref="G8:I8" si="0">SUM(G6:G7)</f>
        <v>0</v>
      </c>
      <c r="H8" s="108">
        <f t="shared" si="0"/>
        <v>0</v>
      </c>
      <c r="I8" s="108">
        <f t="shared" si="0"/>
        <v>0</v>
      </c>
    </row>
  </sheetData>
  <mergeCells count="2">
    <mergeCell ref="F4:I4"/>
    <mergeCell ref="F3: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Area Page</vt:lpstr>
      <vt:lpstr>Rates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2025-02-13T11:24:00Z</dcterms:modified>
</cp:coreProperties>
</file>