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M\Mumbai Central\Yunus Menon\"/>
    </mc:Choice>
  </mc:AlternateContent>
  <xr:revisionPtr revIDLastSave="0" documentId="13_ncr:1_{CFDED39F-3E31-421A-A6DE-31892E7D196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</sheets>
  <calcPr calcId="191029"/>
</workbook>
</file>

<file path=xl/calcChain.xml><?xml version="1.0" encoding="utf-8"?>
<calcChain xmlns="http://schemas.openxmlformats.org/spreadsheetml/2006/main">
  <c r="I29" i="4" l="1"/>
  <c r="Q15" i="4" l="1"/>
  <c r="C3" i="4"/>
  <c r="C4" i="4"/>
  <c r="C5" i="4"/>
  <c r="C6" i="4"/>
  <c r="C7" i="4"/>
  <c r="C8" i="4"/>
  <c r="C9" i="4"/>
  <c r="C10" i="4"/>
  <c r="C11" i="4"/>
  <c r="C12" i="4"/>
  <c r="C2" i="4"/>
  <c r="I19" i="4"/>
  <c r="Q34" i="4"/>
  <c r="Q33" i="4"/>
  <c r="Q32" i="4"/>
  <c r="Q31" i="4"/>
  <c r="Q30" i="4"/>
  <c r="Q29" i="4"/>
  <c r="Q28" i="4"/>
  <c r="Q27" i="4"/>
  <c r="Q26" i="4"/>
  <c r="Q25" i="4"/>
  <c r="Q24" i="4"/>
  <c r="Q23" i="4"/>
  <c r="Q22" i="4"/>
  <c r="Q21" i="4"/>
  <c r="T12" i="4" l="1"/>
  <c r="Q12" i="4"/>
  <c r="U12" i="4" s="1"/>
  <c r="U11" i="4"/>
  <c r="U13" i="4"/>
  <c r="U14" i="4"/>
  <c r="U15" i="4"/>
  <c r="U16" i="4"/>
  <c r="T11" i="4"/>
  <c r="Q11" i="4"/>
  <c r="U10" i="4"/>
  <c r="T10" i="4"/>
  <c r="Q10" i="4"/>
  <c r="H22" i="4"/>
  <c r="H24" i="4" s="1"/>
  <c r="H25" i="4" s="1"/>
  <c r="J20" i="4"/>
  <c r="I20" i="4"/>
  <c r="H32" i="4"/>
  <c r="P12" i="4" l="1"/>
  <c r="P11" i="4"/>
  <c r="P10" i="4"/>
  <c r="P9" i="4"/>
  <c r="P8" i="4"/>
  <c r="P7" i="4"/>
  <c r="P6" i="4"/>
  <c r="P5" i="4"/>
  <c r="P4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A12" i="4"/>
  <c r="B11" i="4"/>
  <c r="A11" i="4"/>
  <c r="B10" i="4"/>
  <c r="A10" i="4"/>
  <c r="B9" i="4"/>
  <c r="A9" i="4"/>
  <c r="B8" i="4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<sst xmlns="http://schemas.openxmlformats.org/spreadsheetml/2006/main" count="31" uniqueCount="28">
  <si>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</si>
  <si>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</si>
  <si>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</si>
  <si>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</si>
  <si>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</si>
  <si>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</si>
  <si>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</si>
  <si>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</si>
  <si>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</si>
  <si>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</si>
  <si>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</si>
  <si>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</si>
  <si>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</si>
  <si>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 Flat No. 402, 4th Floor, 72 West Lokmanya, Tilak Road Yamuna Nagar, Andheri (West)</t>
  </si>
  <si>
    <t>agreement - 11.02.25</t>
  </si>
  <si>
    <t>av</t>
  </si>
  <si>
    <t>sd</t>
  </si>
  <si>
    <t>rd</t>
  </si>
  <si>
    <t>rera ca</t>
  </si>
  <si>
    <t>bua</t>
  </si>
  <si>
    <t>rate on ca</t>
  </si>
  <si>
    <t>fmv</t>
  </si>
  <si>
    <t>25.10.24</t>
  </si>
  <si>
    <t>25.09.24</t>
  </si>
  <si>
    <t>16.05.24</t>
  </si>
  <si>
    <t>mca</t>
  </si>
  <si>
    <t>1 parkfing</t>
  </si>
  <si>
    <t>parking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</si>
</sst>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220297</xdr:colOff>
      <xdr:row>47</xdr:row>
      <xdr:rowOff>172660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4FC0EA-ECC6-4D04-9BEA-12B14C83C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54697" cy="86689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429876</xdr:colOff>
      <xdr:row>51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717D7A-BBDB-44BD-ABF0-CB0C727EB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64276" cy="8602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487034</xdr:colOff>
      <xdr:row>46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795C98-0B80-46C1-8E1F-8E60C9169C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21434" cy="8602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477508</xdr:colOff>
      <xdr:row>48</xdr:row>
      <xdr:rowOff>20256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00AE2B-ECC6-48FD-B2B1-2E4A45A8F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11908" cy="8640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306034</xdr:colOff>
      <xdr:row>52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0047AB4-1CBA-4CB7-94DD-8AB9C04973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40434" cy="8697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448929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001E11-03ED-4729-A5F8-147DFB4F8A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83329" cy="86594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45909E-BD72-455D-85CF-31522B5F4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689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61C732-D71B-4AC0-A418-7B92F17D9F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5943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51</xdr:row>
      <xdr:rowOff>85725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38013CC-4B58-4B21-BB63-658C5648D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6107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56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E6E8F5-32B1-4D8A-862E-10AC664E8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10496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14</xdr:col>
      <xdr:colOff>238125</xdr:colOff>
      <xdr:row>53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055FBB-D935-4B7F-AE1D-79550A9A8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7553325" cy="9639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382244</xdr:colOff>
      <xdr:row>46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D86D60-2405-4D5F-B0E4-EBF6F41A3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16644" cy="863085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429876</xdr:colOff>
      <xdr:row>45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BEF4E91-79E9-4F57-A851-03386DE24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64276" cy="8668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1"/>
  <sheetViews>
    <sheetView tabSelected="1" topLeftCell="B1" zoomScaleNormal="100" workbookViewId="0">
      <selection activeCell="T12" sqref="T1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0" max="20" width="13.42578125" bestFit="1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1210</v>
      </c>
      <c r="C2" s="4">
        <f>B2*1.1</f>
        <v>1331</v>
      </c>
      <c r="D2" s="4">
        <f t="shared" ref="D2:D13" si="2">C2*1.2</f>
        <v>1597.2</v>
      </c>
      <c r="E2" s="5">
        <f t="shared" ref="E2:E13" si="3">R2</f>
        <v>49000000</v>
      </c>
      <c r="F2" s="15">
        <f t="shared" ref="F2:F13" si="4">ROUND((E2/B2),0)</f>
        <v>40496</v>
      </c>
      <c r="G2" s="10">
        <f t="shared" ref="G2:G13" si="5">ROUND((E2/C2),0)</f>
        <v>36814</v>
      </c>
      <c r="H2" s="10">
        <f t="shared" ref="H2:H13" si="6">ROUND((E2/D2),0)</f>
        <v>30679</v>
      </c>
      <c r="I2" s="4" t="e">
        <f>#REF!</f>
        <v>#REF!</v>
      </c>
      <c r="J2" s="4">
        <f t="shared" ref="J2:J13" si="7">S2</f>
        <v>15</v>
      </c>
      <c r="O2">
        <v>0</v>
      </c>
      <c r="P2">
        <f t="shared" ref="P2:P12" si="8">O2/1.2</f>
        <v>0</v>
      </c>
      <c r="Q2">
        <v>1210</v>
      </c>
      <c r="R2" s="2">
        <v>49000000</v>
      </c>
      <c r="S2" s="8">
        <v>15</v>
      </c>
      <c r="T2" s="8"/>
    </row>
    <row r="3" spans="1:22" x14ac:dyDescent="0.25">
      <c r="A3" s="4">
        <f t="shared" si="0"/>
        <v>0</v>
      </c>
      <c r="B3" s="4">
        <f t="shared" si="1"/>
        <v>1120</v>
      </c>
      <c r="C3" s="4">
        <f t="shared" ref="C3:C15" si="9">B3*1.1</f>
        <v>1232</v>
      </c>
      <c r="D3" s="4">
        <f t="shared" si="2"/>
        <v>1478.3999999999999</v>
      </c>
      <c r="E3" s="5">
        <f t="shared" si="3"/>
        <v>38500000</v>
      </c>
      <c r="F3" s="10">
        <f t="shared" si="4"/>
        <v>34375</v>
      </c>
      <c r="G3" s="10">
        <f t="shared" si="5"/>
        <v>31250</v>
      </c>
      <c r="H3" s="10">
        <f t="shared" si="6"/>
        <v>26042</v>
      </c>
      <c r="I3" s="4" t="e">
        <f>#REF!</f>
        <v>#REF!</v>
      </c>
      <c r="J3" s="4">
        <f t="shared" si="7"/>
        <v>25</v>
      </c>
      <c r="O3">
        <v>0</v>
      </c>
      <c r="P3">
        <f t="shared" si="8"/>
        <v>0</v>
      </c>
      <c r="Q3">
        <v>1120</v>
      </c>
      <c r="R3" s="2">
        <v>38500000</v>
      </c>
      <c r="S3" s="8">
        <v>25</v>
      </c>
      <c r="T3" s="8"/>
    </row>
    <row r="4" spans="1:22" x14ac:dyDescent="0.25">
      <c r="A4" s="4">
        <f t="shared" si="0"/>
        <v>0</v>
      </c>
      <c r="B4" s="4">
        <f t="shared" si="1"/>
        <v>1185</v>
      </c>
      <c r="C4" s="4">
        <f t="shared" si="9"/>
        <v>1303.5</v>
      </c>
      <c r="D4" s="4">
        <f t="shared" si="2"/>
        <v>1564.2</v>
      </c>
      <c r="E4" s="5">
        <f t="shared" si="3"/>
        <v>42600000</v>
      </c>
      <c r="F4" s="10">
        <f t="shared" si="4"/>
        <v>35949</v>
      </c>
      <c r="G4" s="10">
        <f t="shared" si="5"/>
        <v>32681</v>
      </c>
      <c r="H4" s="10">
        <f t="shared" si="6"/>
        <v>27234</v>
      </c>
      <c r="I4" s="4" t="e">
        <f>#REF!</f>
        <v>#REF!</v>
      </c>
      <c r="J4" s="4">
        <f t="shared" si="7"/>
        <v>13</v>
      </c>
      <c r="O4">
        <v>0</v>
      </c>
      <c r="P4">
        <f t="shared" si="8"/>
        <v>0</v>
      </c>
      <c r="Q4">
        <v>1185</v>
      </c>
      <c r="R4" s="2">
        <v>42600000</v>
      </c>
      <c r="S4" s="8">
        <v>13</v>
      </c>
      <c r="T4" s="8"/>
    </row>
    <row r="5" spans="1:22" x14ac:dyDescent="0.25">
      <c r="A5" s="4">
        <f t="shared" si="0"/>
        <v>0</v>
      </c>
      <c r="B5" s="4">
        <f t="shared" si="1"/>
        <v>1185</v>
      </c>
      <c r="C5" s="4">
        <f t="shared" si="9"/>
        <v>1303.5</v>
      </c>
      <c r="D5" s="4">
        <f t="shared" si="2"/>
        <v>1564.2</v>
      </c>
      <c r="E5" s="5">
        <f t="shared" si="3"/>
        <v>41500000</v>
      </c>
      <c r="F5" s="10">
        <f t="shared" si="4"/>
        <v>35021</v>
      </c>
      <c r="G5" s="10">
        <f t="shared" si="5"/>
        <v>31837</v>
      </c>
      <c r="H5" s="10">
        <f t="shared" si="6"/>
        <v>26531</v>
      </c>
      <c r="I5" s="4" t="e">
        <f>#REF!</f>
        <v>#REF!</v>
      </c>
      <c r="J5" s="4">
        <f t="shared" si="7"/>
        <v>13</v>
      </c>
      <c r="O5">
        <v>0</v>
      </c>
      <c r="P5">
        <f t="shared" si="8"/>
        <v>0</v>
      </c>
      <c r="Q5">
        <v>1185</v>
      </c>
      <c r="R5" s="2">
        <v>41500000</v>
      </c>
      <c r="S5" s="8">
        <v>13</v>
      </c>
      <c r="T5" s="8"/>
    </row>
    <row r="6" spans="1:22" x14ac:dyDescent="0.25">
      <c r="A6" s="4">
        <f t="shared" si="0"/>
        <v>0</v>
      </c>
      <c r="B6" s="4">
        <f t="shared" si="1"/>
        <v>1163</v>
      </c>
      <c r="C6" s="4">
        <f t="shared" si="9"/>
        <v>1279.3000000000002</v>
      </c>
      <c r="D6" s="4">
        <f t="shared" si="2"/>
        <v>1535.16</v>
      </c>
      <c r="E6" s="5">
        <f t="shared" si="3"/>
        <v>45000000</v>
      </c>
      <c r="F6" s="10">
        <f t="shared" si="4"/>
        <v>38693</v>
      </c>
      <c r="G6" s="10">
        <f t="shared" si="5"/>
        <v>35175</v>
      </c>
      <c r="H6" s="10">
        <f t="shared" si="6"/>
        <v>29313</v>
      </c>
      <c r="I6" s="4" t="e">
        <f>#REF!</f>
        <v>#REF!</v>
      </c>
      <c r="J6" s="4">
        <f t="shared" si="7"/>
        <v>10</v>
      </c>
      <c r="O6">
        <v>0</v>
      </c>
      <c r="P6">
        <f t="shared" si="8"/>
        <v>0</v>
      </c>
      <c r="Q6">
        <v>1163</v>
      </c>
      <c r="R6" s="2">
        <v>45000000</v>
      </c>
      <c r="S6" s="8">
        <v>10</v>
      </c>
      <c r="T6" s="8"/>
    </row>
    <row r="7" spans="1:22" x14ac:dyDescent="0.25">
      <c r="A7" s="4">
        <f t="shared" si="0"/>
        <v>0</v>
      </c>
      <c r="B7" s="4">
        <f t="shared" si="1"/>
        <v>1120</v>
      </c>
      <c r="C7" s="4">
        <f t="shared" si="9"/>
        <v>1232</v>
      </c>
      <c r="D7" s="4">
        <f t="shared" si="2"/>
        <v>1478.3999999999999</v>
      </c>
      <c r="E7" s="5">
        <f t="shared" si="3"/>
        <v>37000000</v>
      </c>
      <c r="F7" s="10">
        <f t="shared" si="4"/>
        <v>33036</v>
      </c>
      <c r="G7" s="10">
        <f t="shared" si="5"/>
        <v>30032</v>
      </c>
      <c r="H7" s="10">
        <f t="shared" si="6"/>
        <v>25027</v>
      </c>
      <c r="I7" s="4" t="e">
        <f>#REF!</f>
        <v>#REF!</v>
      </c>
      <c r="J7" s="4">
        <f t="shared" si="7"/>
        <v>17</v>
      </c>
      <c r="O7">
        <v>0</v>
      </c>
      <c r="P7">
        <f t="shared" si="8"/>
        <v>0</v>
      </c>
      <c r="Q7">
        <v>1120</v>
      </c>
      <c r="R7" s="2">
        <v>37000000</v>
      </c>
      <c r="S7" s="8">
        <v>17</v>
      </c>
      <c r="T7" s="8"/>
    </row>
    <row r="8" spans="1:22" x14ac:dyDescent="0.25">
      <c r="A8" s="4">
        <f t="shared" si="0"/>
        <v>0</v>
      </c>
      <c r="B8" s="4">
        <f t="shared" si="1"/>
        <v>1100</v>
      </c>
      <c r="C8" s="4">
        <f t="shared" si="9"/>
        <v>1210</v>
      </c>
      <c r="D8" s="4">
        <f t="shared" si="2"/>
        <v>1452</v>
      </c>
      <c r="E8" s="5">
        <f t="shared" si="3"/>
        <v>48000000</v>
      </c>
      <c r="F8" s="15">
        <f t="shared" si="4"/>
        <v>43636</v>
      </c>
      <c r="G8" s="10">
        <f t="shared" si="5"/>
        <v>39669</v>
      </c>
      <c r="H8" s="10">
        <f t="shared" si="6"/>
        <v>33058</v>
      </c>
      <c r="I8" s="4" t="e">
        <f>#REF!</f>
        <v>#REF!</v>
      </c>
      <c r="J8" s="4">
        <f t="shared" si="7"/>
        <v>10</v>
      </c>
      <c r="O8">
        <v>0</v>
      </c>
      <c r="P8">
        <f t="shared" si="8"/>
        <v>0</v>
      </c>
      <c r="Q8">
        <v>1100</v>
      </c>
      <c r="R8" s="2">
        <v>48000000</v>
      </c>
      <c r="S8" s="8">
        <v>10</v>
      </c>
      <c r="T8" s="8"/>
    </row>
    <row r="9" spans="1:22" x14ac:dyDescent="0.25">
      <c r="A9" s="4">
        <f t="shared" si="0"/>
        <v>0</v>
      </c>
      <c r="B9" s="4">
        <f t="shared" si="1"/>
        <v>1112</v>
      </c>
      <c r="C9" s="4">
        <f t="shared" si="9"/>
        <v>1223.2</v>
      </c>
      <c r="D9" s="4">
        <f t="shared" si="2"/>
        <v>1467.84</v>
      </c>
      <c r="E9" s="5">
        <f t="shared" si="3"/>
        <v>45000000</v>
      </c>
      <c r="F9" s="10">
        <f t="shared" si="4"/>
        <v>40468</v>
      </c>
      <c r="G9" s="10">
        <f t="shared" si="5"/>
        <v>36789</v>
      </c>
      <c r="H9" s="10">
        <f t="shared" si="6"/>
        <v>30657</v>
      </c>
      <c r="I9" s="4" t="e">
        <f>#REF!</f>
        <v>#REF!</v>
      </c>
      <c r="J9" s="4">
        <f t="shared" si="7"/>
        <v>5</v>
      </c>
      <c r="O9">
        <v>0</v>
      </c>
      <c r="P9">
        <f t="shared" si="8"/>
        <v>0</v>
      </c>
      <c r="Q9">
        <v>1112</v>
      </c>
      <c r="R9" s="2">
        <v>45000000</v>
      </c>
      <c r="S9" s="8">
        <v>5</v>
      </c>
      <c r="T9" s="8"/>
    </row>
    <row r="10" spans="1:22" x14ac:dyDescent="0.25">
      <c r="A10" s="4">
        <f t="shared" si="0"/>
        <v>0</v>
      </c>
      <c r="B10" s="4">
        <f t="shared" si="1"/>
        <v>1800</v>
      </c>
      <c r="C10" s="4">
        <f t="shared" si="9"/>
        <v>1980.0000000000002</v>
      </c>
      <c r="D10" s="4">
        <f t="shared" si="2"/>
        <v>2376</v>
      </c>
      <c r="E10" s="5">
        <f t="shared" si="3"/>
        <v>61000000</v>
      </c>
      <c r="F10" s="10">
        <f t="shared" si="4"/>
        <v>33889</v>
      </c>
      <c r="G10" s="10">
        <f t="shared" si="5"/>
        <v>30808</v>
      </c>
      <c r="H10" s="10">
        <f t="shared" si="6"/>
        <v>25673</v>
      </c>
      <c r="I10" s="4" t="e">
        <f>#REF!</f>
        <v>#REF!</v>
      </c>
      <c r="J10" s="4">
        <f t="shared" si="7"/>
        <v>19</v>
      </c>
      <c r="O10">
        <v>0</v>
      </c>
      <c r="P10">
        <f t="shared" si="8"/>
        <v>0</v>
      </c>
      <c r="Q10">
        <f>1725+75</f>
        <v>1800</v>
      </c>
      <c r="R10" s="2">
        <v>61000000</v>
      </c>
      <c r="S10" s="8">
        <v>19</v>
      </c>
      <c r="T10" s="16">
        <f>R10+3660000+30000</f>
        <v>64690000</v>
      </c>
      <c r="U10">
        <f>T10/Q10</f>
        <v>35938.888888888891</v>
      </c>
      <c r="V10" t="s">
        <v>22</v>
      </c>
    </row>
    <row r="11" spans="1:22" x14ac:dyDescent="0.25">
      <c r="A11" s="4">
        <f t="shared" si="0"/>
        <v>0</v>
      </c>
      <c r="B11" s="4">
        <f t="shared" si="1"/>
        <v>1210</v>
      </c>
      <c r="C11" s="4">
        <f t="shared" si="9"/>
        <v>1331</v>
      </c>
      <c r="D11" s="4">
        <f t="shared" si="2"/>
        <v>1597.2</v>
      </c>
      <c r="E11" s="5">
        <f t="shared" si="3"/>
        <v>44928630</v>
      </c>
      <c r="F11" s="15">
        <f t="shared" si="4"/>
        <v>37131</v>
      </c>
      <c r="G11" s="10">
        <f t="shared" si="5"/>
        <v>33756</v>
      </c>
      <c r="H11" s="10">
        <f t="shared" si="6"/>
        <v>28130</v>
      </c>
      <c r="I11" s="4" t="e">
        <f>#REF!</f>
        <v>#REF!</v>
      </c>
      <c r="J11" s="4">
        <f t="shared" si="7"/>
        <v>29</v>
      </c>
      <c r="O11">
        <v>0</v>
      </c>
      <c r="P11">
        <f t="shared" si="8"/>
        <v>0</v>
      </c>
      <c r="Q11">
        <f>1173+37</f>
        <v>1210</v>
      </c>
      <c r="R11" s="2">
        <v>44928630</v>
      </c>
      <c r="S11" s="8">
        <v>29</v>
      </c>
      <c r="T11" s="16">
        <f>R11+2696000+30000</f>
        <v>47654630</v>
      </c>
      <c r="U11">
        <f t="shared" ref="U11:U16" si="10">T11/Q11</f>
        <v>39383.991735537187</v>
      </c>
      <c r="V11" t="s">
        <v>23</v>
      </c>
    </row>
    <row r="12" spans="1:22" x14ac:dyDescent="0.25">
      <c r="A12" s="4">
        <f t="shared" si="0"/>
        <v>0</v>
      </c>
      <c r="B12" s="4">
        <f t="shared" si="1"/>
        <v>837</v>
      </c>
      <c r="C12" s="4">
        <f t="shared" si="9"/>
        <v>920.7</v>
      </c>
      <c r="D12" s="4">
        <f t="shared" si="2"/>
        <v>1104.8399999999999</v>
      </c>
      <c r="E12" s="5">
        <f t="shared" si="3"/>
        <v>29448708</v>
      </c>
      <c r="F12" s="15">
        <f t="shared" si="4"/>
        <v>35184</v>
      </c>
      <c r="G12" s="10">
        <f t="shared" si="5"/>
        <v>31985</v>
      </c>
      <c r="H12" s="10">
        <f t="shared" si="6"/>
        <v>26654</v>
      </c>
      <c r="I12" s="4" t="e">
        <f>#REF!</f>
        <v>#REF!</v>
      </c>
      <c r="J12" s="4">
        <f t="shared" si="7"/>
        <v>35</v>
      </c>
      <c r="O12">
        <v>0</v>
      </c>
      <c r="P12">
        <f t="shared" si="8"/>
        <v>0</v>
      </c>
      <c r="Q12">
        <f>797+40</f>
        <v>837</v>
      </c>
      <c r="R12" s="2">
        <v>29448708</v>
      </c>
      <c r="S12" s="8">
        <v>35</v>
      </c>
      <c r="T12" s="16">
        <f>R12+1767000+30000</f>
        <v>31245708</v>
      </c>
      <c r="U12">
        <f t="shared" si="10"/>
        <v>37330.594982078852</v>
      </c>
      <c r="V12" t="s">
        <v>24</v>
      </c>
    </row>
    <row r="13" spans="1:22" x14ac:dyDescent="0.25">
      <c r="A13" s="4">
        <f t="shared" si="0"/>
        <v>0</v>
      </c>
      <c r="B13" s="4">
        <f t="shared" si="1"/>
        <v>1120</v>
      </c>
      <c r="C13" s="4">
        <f t="shared" si="9"/>
        <v>1232</v>
      </c>
      <c r="D13" s="4">
        <f t="shared" si="2"/>
        <v>1478.3999999999999</v>
      </c>
      <c r="E13" s="5">
        <f t="shared" si="3"/>
        <v>54200000</v>
      </c>
      <c r="F13" s="10">
        <f t="shared" si="4"/>
        <v>48393</v>
      </c>
      <c r="G13" s="10">
        <f t="shared" si="5"/>
        <v>43994</v>
      </c>
      <c r="H13" s="10">
        <f t="shared" si="6"/>
        <v>36661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v>1120</v>
      </c>
      <c r="R13" s="2">
        <v>54200000</v>
      </c>
      <c r="S13" s="8"/>
      <c r="T13" s="8"/>
      <c r="U13">
        <f t="shared" si="10"/>
        <v>0</v>
      </c>
    </row>
    <row r="14" spans="1:22" x14ac:dyDescent="0.25">
      <c r="A14" s="4">
        <f t="shared" si="0"/>
        <v>0</v>
      </c>
      <c r="B14" s="4">
        <f t="shared" si="1"/>
        <v>1100</v>
      </c>
      <c r="C14" s="4">
        <f t="shared" si="9"/>
        <v>1210</v>
      </c>
      <c r="D14" s="4">
        <f t="shared" ref="D14:D15" si="12">C14*1.2</f>
        <v>1452</v>
      </c>
      <c r="E14" s="5">
        <f t="shared" ref="E14:E15" si="13">R14</f>
        <v>48000000</v>
      </c>
      <c r="F14" s="10">
        <f t="shared" ref="F14:F15" si="14">ROUND((E14/B14),0)</f>
        <v>43636</v>
      </c>
      <c r="G14" s="10">
        <f t="shared" ref="G14:G15" si="15">ROUND((E14/C14),0)</f>
        <v>39669</v>
      </c>
      <c r="H14" s="10">
        <f t="shared" ref="H14:H15" si="16">ROUND((E14/D14),0)</f>
        <v>33058</v>
      </c>
      <c r="I14" s="4" t="e">
        <f>#REF!</f>
        <v>#REF!</v>
      </c>
      <c r="J14" s="4">
        <f t="shared" ref="J14:J15" si="17">S14</f>
        <v>0</v>
      </c>
      <c r="O14">
        <v>0</v>
      </c>
      <c r="P14">
        <f t="shared" ref="P14:P15" si="18">O14/1.2</f>
        <v>0</v>
      </c>
      <c r="Q14">
        <v>1100</v>
      </c>
      <c r="R14" s="2">
        <v>48000000</v>
      </c>
      <c r="S14" s="8"/>
      <c r="T14" s="8"/>
      <c r="U14">
        <f t="shared" si="10"/>
        <v>0</v>
      </c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2"/>
        <v>0</v>
      </c>
      <c r="E15" s="5">
        <f t="shared" si="13"/>
        <v>0</v>
      </c>
      <c r="F15" s="10" t="e">
        <f t="shared" si="14"/>
        <v>#DIV/0!</v>
      </c>
      <c r="G15" s="4" t="e">
        <f t="shared" si="15"/>
        <v>#DIV/0!</v>
      </c>
      <c r="H15" s="4" t="e">
        <f t="shared" si="16"/>
        <v>#DIV/0!</v>
      </c>
      <c r="I15" s="4" t="e">
        <f>#REF!</f>
        <v>#REF!</v>
      </c>
      <c r="J15" s="4">
        <f t="shared" si="17"/>
        <v>0</v>
      </c>
      <c r="O15">
        <v>0</v>
      </c>
      <c r="P15">
        <f t="shared" si="18"/>
        <v>0</v>
      </c>
      <c r="Q15">
        <f>P15/1.1</f>
        <v>0</v>
      </c>
      <c r="R15" s="2">
        <v>0</v>
      </c>
      <c r="S15" s="8"/>
      <c r="T15" s="8"/>
      <c r="U15" t="e">
        <f t="shared" si="10"/>
        <v>#DIV/0!</v>
      </c>
    </row>
    <row r="16" spans="1:22" x14ac:dyDescent="0.25">
      <c r="U16" t="e">
        <f t="shared" si="10"/>
        <v>#DIV/0!</v>
      </c>
    </row>
    <row r="17" spans="7:24" x14ac:dyDescent="0.25">
      <c r="G17" t="s">
        <v>13</v>
      </c>
    </row>
    <row r="19" spans="7:24" x14ac:dyDescent="0.25">
      <c r="G19" t="s">
        <v>18</v>
      </c>
      <c r="H19">
        <v>1120</v>
      </c>
      <c r="I19">
        <f>H19/10.764</f>
        <v>104.05053883314754</v>
      </c>
      <c r="N19" t="s">
        <v>26</v>
      </c>
    </row>
    <row r="20" spans="7:24" x14ac:dyDescent="0.25">
      <c r="G20" t="s">
        <v>19</v>
      </c>
      <c r="H20">
        <v>1232</v>
      </c>
      <c r="I20">
        <f>114.49*10.764</f>
        <v>1232.3703599999999</v>
      </c>
      <c r="J20">
        <f>I20/H19</f>
        <v>1.1003306785714284</v>
      </c>
      <c r="O20" t="s">
        <v>25</v>
      </c>
    </row>
    <row r="21" spans="7:24" x14ac:dyDescent="0.25">
      <c r="G21" t="s">
        <v>20</v>
      </c>
      <c r="H21">
        <v>39000</v>
      </c>
      <c r="O21">
        <v>7.07</v>
      </c>
      <c r="P21">
        <v>4.8899999999999997</v>
      </c>
      <c r="Q21">
        <f>P21*O21</f>
        <v>34.572299999999998</v>
      </c>
    </row>
    <row r="22" spans="7:24" x14ac:dyDescent="0.25">
      <c r="G22" s="6" t="s">
        <v>21</v>
      </c>
      <c r="H22" s="6">
        <f>H21*H19</f>
        <v>43680000</v>
      </c>
      <c r="O22">
        <v>10.92</v>
      </c>
      <c r="P22">
        <v>24.32</v>
      </c>
      <c r="Q22">
        <f t="shared" ref="Q22:Q33" si="19">P22*O22</f>
        <v>265.57440000000003</v>
      </c>
    </row>
    <row r="23" spans="7:24" x14ac:dyDescent="0.25">
      <c r="G23" s="6" t="s">
        <v>27</v>
      </c>
      <c r="H23" s="6">
        <v>1200000</v>
      </c>
      <c r="O23">
        <v>3.71</v>
      </c>
      <c r="P23">
        <v>12.18</v>
      </c>
      <c r="Q23">
        <f t="shared" si="19"/>
        <v>45.187799999999996</v>
      </c>
    </row>
    <row r="24" spans="7:24" x14ac:dyDescent="0.25">
      <c r="G24" s="6"/>
      <c r="H24" s="6">
        <f>H23+H22</f>
        <v>44880000</v>
      </c>
      <c r="O24">
        <v>3.05</v>
      </c>
      <c r="P24">
        <v>6.26</v>
      </c>
      <c r="Q24">
        <f t="shared" si="19"/>
        <v>19.093</v>
      </c>
    </row>
    <row r="25" spans="7:24" x14ac:dyDescent="0.25">
      <c r="G25" s="6"/>
      <c r="H25" s="6">
        <f>H24*90%</f>
        <v>40392000</v>
      </c>
      <c r="O25">
        <v>12.41</v>
      </c>
      <c r="P25">
        <v>10.23</v>
      </c>
      <c r="Q25">
        <f t="shared" si="19"/>
        <v>126.9543</v>
      </c>
    </row>
    <row r="26" spans="7:24" x14ac:dyDescent="0.25">
      <c r="G26" s="6"/>
      <c r="H26" s="6"/>
      <c r="O26">
        <v>6.85</v>
      </c>
      <c r="P26">
        <v>5.52</v>
      </c>
      <c r="Q26">
        <f t="shared" si="19"/>
        <v>37.811999999999998</v>
      </c>
    </row>
    <row r="27" spans="7:24" x14ac:dyDescent="0.25">
      <c r="G27" s="6"/>
      <c r="H27" s="6"/>
      <c r="O27">
        <v>12.29</v>
      </c>
      <c r="P27">
        <v>3.36</v>
      </c>
      <c r="Q27">
        <f t="shared" si="19"/>
        <v>41.294399999999996</v>
      </c>
    </row>
    <row r="28" spans="7:24" x14ac:dyDescent="0.25">
      <c r="G28" t="s">
        <v>14</v>
      </c>
      <c r="O28">
        <v>11.37</v>
      </c>
      <c r="P28">
        <v>7.67</v>
      </c>
      <c r="Q28">
        <f t="shared" si="19"/>
        <v>87.207899999999995</v>
      </c>
    </row>
    <row r="29" spans="7:24" x14ac:dyDescent="0.25">
      <c r="G29" t="s">
        <v>15</v>
      </c>
      <c r="H29">
        <v>36595810</v>
      </c>
      <c r="I29">
        <f>H29*1.2</f>
        <v>43914972</v>
      </c>
      <c r="O29">
        <v>8.1199999999999992</v>
      </c>
      <c r="P29" s="11">
        <v>4.75</v>
      </c>
      <c r="Q29">
        <f t="shared" si="19"/>
        <v>38.569999999999993</v>
      </c>
      <c r="R29" s="13"/>
      <c r="T29" s="11"/>
      <c r="U29" s="11"/>
      <c r="V29" s="11"/>
      <c r="W29" s="11"/>
      <c r="X29" s="11"/>
    </row>
    <row r="30" spans="7:24" x14ac:dyDescent="0.25">
      <c r="G30" t="s">
        <v>16</v>
      </c>
      <c r="H30">
        <v>2195800</v>
      </c>
      <c r="O30">
        <v>11.58</v>
      </c>
      <c r="P30" s="11">
        <v>10.43</v>
      </c>
      <c r="Q30">
        <f t="shared" si="19"/>
        <v>120.7794</v>
      </c>
      <c r="R30" s="14"/>
      <c r="T30" s="14"/>
      <c r="U30" s="14"/>
      <c r="V30" s="11"/>
      <c r="W30" s="11"/>
      <c r="X30" s="11"/>
    </row>
    <row r="31" spans="7:24" x14ac:dyDescent="0.25">
      <c r="G31" t="s">
        <v>17</v>
      </c>
      <c r="H31">
        <v>30000</v>
      </c>
      <c r="O31">
        <v>3.13</v>
      </c>
      <c r="P31">
        <v>3.35</v>
      </c>
      <c r="Q31">
        <f t="shared" si="19"/>
        <v>10.4855</v>
      </c>
      <c r="R31" s="11"/>
      <c r="T31" s="11"/>
      <c r="U31" s="11"/>
      <c r="V31" s="11"/>
      <c r="W31" s="11"/>
      <c r="X31" s="11"/>
    </row>
    <row r="32" spans="7:24" x14ac:dyDescent="0.25">
      <c r="H32">
        <f>SUM(H29:H31)</f>
        <v>38821610</v>
      </c>
      <c r="O32">
        <v>10.53</v>
      </c>
      <c r="P32" s="11">
        <v>15.47</v>
      </c>
      <c r="Q32">
        <f t="shared" si="19"/>
        <v>162.8991</v>
      </c>
      <c r="R32" s="11"/>
      <c r="T32" s="11"/>
      <c r="U32" s="11"/>
      <c r="V32" s="11"/>
      <c r="W32" s="11"/>
      <c r="X32" s="11"/>
    </row>
    <row r="33" spans="15:24" x14ac:dyDescent="0.25">
      <c r="O33">
        <v>8.0299999999999994</v>
      </c>
      <c r="P33" s="11">
        <v>4.66</v>
      </c>
      <c r="Q33">
        <f t="shared" si="19"/>
        <v>37.419799999999995</v>
      </c>
      <c r="R33" s="12"/>
      <c r="T33" s="12"/>
      <c r="U33" s="12"/>
      <c r="V33" s="11"/>
      <c r="W33" s="11"/>
      <c r="X33" s="11"/>
    </row>
    <row r="34" spans="15:24" x14ac:dyDescent="0.25">
      <c r="P34" s="11"/>
      <c r="Q34" s="11">
        <f>SUM(Q21:Q33)</f>
        <v>1027.8498999999999</v>
      </c>
      <c r="R34" s="11"/>
      <c r="T34" s="11"/>
      <c r="U34" s="11"/>
      <c r="V34" s="11"/>
      <c r="W34" s="11"/>
      <c r="X34" s="11"/>
    </row>
    <row r="35" spans="15:24" x14ac:dyDescent="0.25">
      <c r="P35" s="11"/>
      <c r="Q35" s="11"/>
      <c r="R35" s="11"/>
      <c r="T35" s="11"/>
      <c r="U35" s="11"/>
      <c r="V35" s="11"/>
      <c r="W35" s="11"/>
      <c r="X35" s="11"/>
    </row>
    <row r="36" spans="15:24" x14ac:dyDescent="0.25">
      <c r="P36" s="11"/>
      <c r="Q36" s="11"/>
      <c r="R36" s="11"/>
      <c r="T36" s="11"/>
      <c r="U36" s="11"/>
      <c r="V36" s="11"/>
      <c r="W36" s="11"/>
      <c r="X36" s="11"/>
    </row>
    <row r="37" spans="15:24" x14ac:dyDescent="0.25">
      <c r="P37" s="11"/>
      <c r="Q37" s="11"/>
      <c r="R37" s="11"/>
      <c r="S37" s="6"/>
      <c r="T37" s="11"/>
      <c r="U37" s="11"/>
      <c r="V37" s="11"/>
      <c r="W37" s="11"/>
      <c r="X37" s="11"/>
    </row>
    <row r="38" spans="15:24" x14ac:dyDescent="0.25">
      <c r="P38" s="11"/>
      <c r="Q38" s="11"/>
      <c r="R38" s="11"/>
      <c r="S38" s="6"/>
      <c r="T38" s="11"/>
      <c r="U38" s="11"/>
      <c r="V38" s="11"/>
      <c r="W38" s="11"/>
      <c r="X38" s="11"/>
    </row>
    <row r="39" spans="15:24" x14ac:dyDescent="0.25">
      <c r="Q39" s="11"/>
      <c r="R39" s="11"/>
    </row>
    <row r="40" spans="15:24" x14ac:dyDescent="0.25">
      <c r="Q40" s="11"/>
      <c r="R40" s="11"/>
      <c r="T40" s="6"/>
    </row>
    <row r="41" spans="15:24" x14ac:dyDescent="0.25">
      <c r="P41" s="11"/>
      <c r="Q41" s="11"/>
      <c r="R41" s="11"/>
      <c r="S41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4" sqref="C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EAF29-C4CB-4F4D-A840-B214DB6E758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2025-02-15T10:15:15Z</dcterms:modified>
</cp:coreProperties>
</file>