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Yashoda Apatment\"/>
    </mc:Choice>
  </mc:AlternateContent>
  <xr:revisionPtr revIDLastSave="0" documentId="13_ncr:1_{148EAE90-1094-4DAD-983E-427EF89A1916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Yashoda Apartment" sheetId="118" r:id="rId1"/>
    <sheet name="RERA" sheetId="120" r:id="rId2"/>
    <sheet name="Typical &amp; RERA" sheetId="73" r:id="rId3"/>
    <sheet name="Total" sheetId="119" r:id="rId4"/>
    <sheet name="RR" sheetId="115" r:id="rId5"/>
  </sheets>
  <definedNames>
    <definedName name="_xlnm._FilterDatabase" localSheetId="2" hidden="1">'Typical &amp; RERA'!#REF!</definedName>
    <definedName name="_xlnm._FilterDatabase" localSheetId="0" hidden="1">'Yashoda Apartment'!#REF!</definedName>
  </definedNames>
  <calcPr calcId="191029"/>
</workbook>
</file>

<file path=xl/calcChain.xml><?xml version="1.0" encoding="utf-8"?>
<calcChain xmlns="http://schemas.openxmlformats.org/spreadsheetml/2006/main">
  <c r="P6" i="118" l="1"/>
  <c r="N29" i="118"/>
  <c r="B4" i="119"/>
  <c r="D3" i="119"/>
  <c r="C3" i="119"/>
  <c r="M34" i="115"/>
  <c r="M35" i="115"/>
  <c r="M36" i="115"/>
  <c r="M37" i="115"/>
  <c r="M38" i="115"/>
  <c r="M33" i="115"/>
  <c r="K33" i="115"/>
  <c r="M32" i="115"/>
  <c r="K32" i="115"/>
  <c r="E23" i="118"/>
  <c r="F23" i="118"/>
  <c r="G23" i="118"/>
  <c r="H23" i="118"/>
  <c r="L22" i="73"/>
  <c r="L21" i="73"/>
  <c r="L20" i="73"/>
  <c r="L17" i="73"/>
  <c r="L18" i="73"/>
  <c r="L16" i="73"/>
  <c r="F31" i="73"/>
  <c r="F30" i="73"/>
  <c r="F29" i="73"/>
  <c r="F28" i="73"/>
  <c r="F27" i="73"/>
  <c r="F26" i="73"/>
  <c r="J22" i="73"/>
  <c r="H22" i="73"/>
  <c r="F22" i="73"/>
  <c r="J21" i="73"/>
  <c r="H21" i="73"/>
  <c r="F21" i="73"/>
  <c r="J20" i="73"/>
  <c r="H20" i="73"/>
  <c r="F20" i="73"/>
  <c r="J18" i="73"/>
  <c r="J17" i="73"/>
  <c r="J16" i="73"/>
  <c r="H18" i="73"/>
  <c r="H17" i="73"/>
  <c r="H16" i="73"/>
  <c r="F17" i="73"/>
  <c r="F18" i="73"/>
  <c r="F16" i="73"/>
  <c r="G26" i="120"/>
  <c r="F21" i="120"/>
  <c r="F22" i="120"/>
  <c r="F23" i="120"/>
  <c r="F24" i="120"/>
  <c r="F25" i="120"/>
  <c r="F20" i="120"/>
  <c r="H4" i="119"/>
  <c r="G22" i="118" l="1"/>
  <c r="J22" i="118" s="1"/>
  <c r="M22" i="118" s="1"/>
  <c r="G21" i="118"/>
  <c r="H21" i="118" s="1"/>
  <c r="G20" i="118"/>
  <c r="J20" i="118" s="1"/>
  <c r="M20" i="118" s="1"/>
  <c r="G19" i="118"/>
  <c r="J19" i="118" s="1"/>
  <c r="M19" i="118" s="1"/>
  <c r="G18" i="118"/>
  <c r="H18" i="118" s="1"/>
  <c r="G17" i="118"/>
  <c r="J17" i="118" s="1"/>
  <c r="M17" i="118" s="1"/>
  <c r="G16" i="118"/>
  <c r="J16" i="118" s="1"/>
  <c r="K16" i="118" s="1"/>
  <c r="G15" i="118"/>
  <c r="H15" i="118" s="1"/>
  <c r="G14" i="118"/>
  <c r="J14" i="118" s="1"/>
  <c r="K14" i="118" s="1"/>
  <c r="G13" i="118"/>
  <c r="J13" i="118" s="1"/>
  <c r="K13" i="118" s="1"/>
  <c r="G12" i="118"/>
  <c r="H12" i="118" s="1"/>
  <c r="G11" i="118"/>
  <c r="J11" i="118" s="1"/>
  <c r="K11" i="118" s="1"/>
  <c r="G10" i="118"/>
  <c r="J10" i="118" s="1"/>
  <c r="K10" i="118" s="1"/>
  <c r="G9" i="118"/>
  <c r="H9" i="118" s="1"/>
  <c r="G8" i="118"/>
  <c r="J8" i="118" s="1"/>
  <c r="K8" i="118" s="1"/>
  <c r="G7" i="118"/>
  <c r="J7" i="118" s="1"/>
  <c r="G6" i="118"/>
  <c r="H6" i="118" s="1"/>
  <c r="G5" i="118"/>
  <c r="J5" i="118" s="1"/>
  <c r="K5" i="118" s="1"/>
  <c r="G4" i="118"/>
  <c r="J4" i="118" s="1"/>
  <c r="G3" i="118"/>
  <c r="H3" i="118" s="1"/>
  <c r="G2" i="118"/>
  <c r="J2" i="118" s="1"/>
  <c r="J9" i="118" l="1"/>
  <c r="K9" i="118" s="1"/>
  <c r="J15" i="118"/>
  <c r="L15" i="118" s="1"/>
  <c r="J12" i="118"/>
  <c r="L12" i="118" s="1"/>
  <c r="H19" i="118"/>
  <c r="J21" i="118"/>
  <c r="M21" i="118" s="1"/>
  <c r="H2" i="118"/>
  <c r="J3" i="118"/>
  <c r="M3" i="118" s="1"/>
  <c r="J6" i="118"/>
  <c r="M6" i="118" s="1"/>
  <c r="H8" i="118"/>
  <c r="H5" i="118"/>
  <c r="H10" i="118"/>
  <c r="H11" i="118"/>
  <c r="H13" i="118"/>
  <c r="H14" i="118"/>
  <c r="H16" i="118"/>
  <c r="J18" i="118"/>
  <c r="L18" i="118" s="1"/>
  <c r="O2" i="118"/>
  <c r="P2" i="118" s="1"/>
  <c r="Q2" i="118" s="1"/>
  <c r="H4" i="118"/>
  <c r="H7" i="118"/>
  <c r="H17" i="118"/>
  <c r="H20" i="118"/>
  <c r="H22" i="118"/>
  <c r="L10" i="118"/>
  <c r="L13" i="118"/>
  <c r="L16" i="118"/>
  <c r="M10" i="118"/>
  <c r="M13" i="118"/>
  <c r="M16" i="118"/>
  <c r="K4" i="118"/>
  <c r="M4" i="118"/>
  <c r="L4" i="118"/>
  <c r="K7" i="118"/>
  <c r="M7" i="118"/>
  <c r="L7" i="118"/>
  <c r="M9" i="118"/>
  <c r="K2" i="118"/>
  <c r="L5" i="118"/>
  <c r="L8" i="118"/>
  <c r="L11" i="118"/>
  <c r="L14" i="118"/>
  <c r="L17" i="118"/>
  <c r="K17" i="118"/>
  <c r="L20" i="118"/>
  <c r="K20" i="118"/>
  <c r="L2" i="118"/>
  <c r="M5" i="118"/>
  <c r="M8" i="118"/>
  <c r="M11" i="118"/>
  <c r="M14" i="118"/>
  <c r="M2" i="118"/>
  <c r="L19" i="118"/>
  <c r="K19" i="118"/>
  <c r="L22" i="118"/>
  <c r="K22" i="118"/>
  <c r="J23" i="118" l="1"/>
  <c r="K15" i="118"/>
  <c r="L9" i="118"/>
  <c r="M15" i="118"/>
  <c r="M12" i="118"/>
  <c r="L6" i="118"/>
  <c r="K21" i="118"/>
  <c r="K12" i="118"/>
  <c r="L21" i="118"/>
  <c r="L3" i="118"/>
  <c r="K3" i="118"/>
  <c r="N28" i="118"/>
  <c r="K6" i="118"/>
  <c r="K23" i="118" s="1"/>
  <c r="M18" i="118"/>
  <c r="K18" i="118"/>
  <c r="L23" i="118" l="1"/>
  <c r="E3" i="119"/>
  <c r="O4" i="115" l="1"/>
  <c r="F3" i="119" l="1"/>
  <c r="G3" i="119"/>
  <c r="P4" i="115"/>
</calcChain>
</file>

<file path=xl/sharedStrings.xml><?xml version="1.0" encoding="utf-8"?>
<sst xmlns="http://schemas.openxmlformats.org/spreadsheetml/2006/main" count="94" uniqueCount="39">
  <si>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</si>
  <si>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</si>
  <si>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</si>
  <si>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</si>
  <si>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</si>
  <si>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</si>
  <si>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Built up Area in 
Sq. Ft. ( 10% )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</si>
  <si>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</si>
  <si>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</si>
  <si>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</si>
  <si>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</si>
  <si>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 xml:space="preserve">Rate per 
Sq. ft. on Total Area 
in `
</t>
  </si>
  <si>
    <t>2BHK</t>
  </si>
  <si>
    <t xml:space="preserve">As per Approved Plan Carpet Area in 
Sq. Ft. 
</t>
  </si>
  <si>
    <t>2 BHK</t>
  </si>
  <si>
    <t>CA</t>
  </si>
  <si>
    <t>BUA</t>
  </si>
  <si>
    <t>FMV</t>
  </si>
  <si>
    <t>RV</t>
  </si>
  <si>
    <t>DV</t>
  </si>
  <si>
    <t>Com</t>
  </si>
  <si>
    <t>rate CA</t>
  </si>
  <si>
    <t>1BHK</t>
  </si>
  <si>
    <t>1st to 3rd</t>
  </si>
  <si>
    <t>101-301</t>
  </si>
  <si>
    <t>102-302</t>
  </si>
  <si>
    <t>103 - 303</t>
  </si>
  <si>
    <t>Bal</t>
  </si>
  <si>
    <t xml:space="preserve">4th to 7th </t>
  </si>
  <si>
    <t>401-701</t>
  </si>
  <si>
    <t>402-702</t>
  </si>
  <si>
    <t>403 - 703</t>
  </si>
  <si>
    <t>Encl.Bal</t>
  </si>
  <si>
    <t>1 BHK</t>
  </si>
  <si>
    <t xml:space="preserve">As per Plan Encl. Balcony  + Balcony Area in 
Sq. Ft. 
</t>
  </si>
  <si>
    <t>Sale / MHADA</t>
  </si>
  <si>
    <t>Sale</t>
  </si>
  <si>
    <t>MHADA</t>
  </si>
  <si>
    <t>2 BHK  - 09                               1 BHK - 12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</si>
</sst>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 Narrow"/>
      <family val="2"/>
    </font>
    <font>
      <b/>
      <sz val="8"/>
      <color theme="1"/>
      <name val="Arial Narrow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212529"/>
      <name val="Arial"/>
      <family val="2"/>
    </font>
    <font>
      <b/>
      <sz val="8"/>
      <color rgb="FF212529"/>
      <name val="Arial"/>
      <family val="2"/>
    </font>
    <font>
      <b/>
      <sz val="8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3F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0" xfId="0" applyFont="1"/>
    <xf numFmtId="43" fontId="5" fillId="0" borderId="0" xfId="0" applyNumberFormat="1" applyFont="1"/>
    <xf numFmtId="1" fontId="4" fillId="0" borderId="6" xfId="0" applyNumberFormat="1" applyFont="1" applyBorder="1" applyAlignment="1">
      <alignment horizontal="center"/>
    </xf>
    <xf numFmtId="0" fontId="2" fillId="2" borderId="10" xfId="0" applyFont="1" applyFill="1" applyBorder="1" applyAlignment="1">
      <alignment horizontal="left" vertical="top" wrapText="1"/>
    </xf>
    <xf numFmtId="43" fontId="0" fillId="0" borderId="0" xfId="3" applyFont="1" applyFill="1"/>
    <xf numFmtId="0" fontId="3" fillId="0" borderId="0" xfId="0" applyFont="1"/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0" xfId="0" applyNumberFormat="1" applyFont="1"/>
    <xf numFmtId="43" fontId="3" fillId="0" borderId="0" xfId="0" applyNumberFormat="1" applyFont="1"/>
    <xf numFmtId="0" fontId="3" fillId="4" borderId="0" xfId="0" applyFont="1" applyFill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0" borderId="0" xfId="0" applyFont="1"/>
    <xf numFmtId="0" fontId="8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6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165" fontId="3" fillId="0" borderId="1" xfId="3" applyNumberFormat="1" applyFont="1" applyFill="1" applyBorder="1" applyAlignment="1">
      <alignment vertical="center" wrapText="1"/>
    </xf>
    <xf numFmtId="1" fontId="3" fillId="0" borderId="1" xfId="2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center" wrapText="1"/>
    </xf>
    <xf numFmtId="165" fontId="4" fillId="0" borderId="6" xfId="3" applyNumberFormat="1" applyFont="1" applyFill="1" applyBorder="1" applyAlignment="1">
      <alignment vertical="center" wrapText="1"/>
    </xf>
    <xf numFmtId="1" fontId="3" fillId="0" borderId="6" xfId="2" applyNumberFormat="1" applyFont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/>
    </xf>
    <xf numFmtId="1" fontId="0" fillId="5" borderId="1" xfId="0" applyNumberFormat="1" applyFill="1" applyBorder="1"/>
    <xf numFmtId="43" fontId="0" fillId="5" borderId="1" xfId="3" applyFont="1" applyFill="1" applyBorder="1"/>
    <xf numFmtId="43" fontId="0" fillId="5" borderId="0" xfId="3" applyFont="1" applyFill="1"/>
    <xf numFmtId="0" fontId="12" fillId="2" borderId="13" xfId="0" applyFont="1" applyFill="1" applyBorder="1" applyAlignment="1">
      <alignment horizontal="center" vertical="top" wrapText="1"/>
    </xf>
    <xf numFmtId="0" fontId="9" fillId="6" borderId="13" xfId="0" applyFont="1" applyFill="1" applyBorder="1" applyAlignment="1">
      <alignment horizontal="center" vertical="top" wrapText="1"/>
    </xf>
    <xf numFmtId="0" fontId="13" fillId="2" borderId="13" xfId="0" applyFont="1" applyFill="1" applyBorder="1" applyAlignment="1">
      <alignment horizontal="center" vertical="top" wrapText="1"/>
    </xf>
    <xf numFmtId="0" fontId="14" fillId="6" borderId="13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11" fillId="0" borderId="0" xfId="0" applyFont="1"/>
    <xf numFmtId="0" fontId="3" fillId="0" borderId="1" xfId="0" applyFont="1" applyBorder="1"/>
    <xf numFmtId="1" fontId="3" fillId="0" borderId="1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43" fontId="3" fillId="0" borderId="0" xfId="3" applyFont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154889</xdr:colOff>
      <xdr:row>15</xdr:row>
      <xdr:rowOff>76583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4D491-DF65-E999-7E3A-F5633AF2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33289" cy="2743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171450</xdr:rowOff>
    </xdr:from>
    <xdr:to>
      <xdr:col>19</xdr:col>
      <xdr:colOff>38100</xdr:colOff>
      <xdr:row>135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137</xdr:row>
      <xdr:rowOff>161925</xdr:rowOff>
    </xdr:from>
    <xdr:to>
      <xdr:col>19</xdr:col>
      <xdr:colOff>9525</xdr:colOff>
      <xdr:row>146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149</xdr:row>
      <xdr:rowOff>133350</xdr:rowOff>
    </xdr:from>
    <xdr:to>
      <xdr:col>19</xdr:col>
      <xdr:colOff>9525</xdr:colOff>
      <xdr:row>158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19</xdr:col>
      <xdr:colOff>57150</xdr:colOff>
      <xdr:row>169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19</xdr:col>
      <xdr:colOff>66675</xdr:colOff>
      <xdr:row>181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410988</xdr:colOff>
      <xdr:row>13</xdr:row>
      <xdr:rowOff>72996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C53B4-36CF-2B05-CCAD-82E74CE98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0126488" cy="26387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171450</xdr:rowOff>
    </xdr:from>
    <xdr:to>
      <xdr:col>8</xdr:col>
      <xdr:colOff>447675</xdr:colOff>
      <xdr:row>26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0D048-00E3-41CE-240F-AEE25525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1450"/>
          <a:ext cx="5734050" cy="48291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Q39"/>
  <sheetViews>
    <sheetView tabSelected="1" zoomScale="145" zoomScaleNormal="145" workbookViewId="0">
      <selection activeCell="O15" sqref="O15"/>
    </sheetView>
  </sheetViews>
  <sheetFormatPr defaultRowHeight="12.75" x14ac:dyDescent="0.2"/>
  <cols>
    <col min="1" max="1" width="4.7109375" style="24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5" customWidth="1"/>
    <col min="6" max="7" width="7.140625" style="25" customWidth="1"/>
    <col min="8" max="8" width="9.42578125" style="25" customWidth="1"/>
    <col min="9" max="9" width="7.42578125" style="19" customWidth="1"/>
    <col min="10" max="10" width="10.42578125" style="19" customWidth="1"/>
    <col min="11" max="11" width="10.28515625" style="19" customWidth="1"/>
    <col min="12" max="12" width="9.7109375" style="19" customWidth="1"/>
    <col min="13" max="13" width="8" style="19" customWidth="1"/>
    <col min="14" max="14" width="12.140625" style="19" bestFit="1" customWidth="1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8" t="s">
        <v>0</v>
      </c>
      <c r="B1" s="29" t="s">
        <v>3</v>
      </c>
      <c r="C1" s="29" t="s">
        <v>1</v>
      </c>
      <c r="D1" s="29" t="s">
        <v>4</v>
      </c>
      <c r="E1" s="30" t="s">
        <v>13</v>
      </c>
      <c r="F1" s="30" t="s">
        <v>34</v>
      </c>
      <c r="G1" s="31" t="s">
        <v>5</v>
      </c>
      <c r="H1" s="29" t="s">
        <v>6</v>
      </c>
      <c r="I1" s="29" t="s">
        <v>11</v>
      </c>
      <c r="J1" s="29" t="s">
        <v>7</v>
      </c>
      <c r="K1" s="29" t="s">
        <v>8</v>
      </c>
      <c r="L1" s="29" t="s">
        <v>9</v>
      </c>
      <c r="M1" s="29" t="s">
        <v>10</v>
      </c>
      <c r="N1" s="29" t="s">
        <v>35</v>
      </c>
    </row>
    <row r="2" spans="1:17" x14ac:dyDescent="0.2">
      <c r="A2" s="10">
        <v>1</v>
      </c>
      <c r="B2" s="13">
        <v>101</v>
      </c>
      <c r="C2" s="11">
        <v>1</v>
      </c>
      <c r="D2" s="12" t="s">
        <v>14</v>
      </c>
      <c r="E2" s="20">
        <v>485</v>
      </c>
      <c r="F2" s="20">
        <v>175</v>
      </c>
      <c r="G2" s="20">
        <f t="shared" ref="G2:G22" si="0">E2+F2</f>
        <v>660</v>
      </c>
      <c r="H2" s="21">
        <f>G2*1.1</f>
        <v>726.00000000000011</v>
      </c>
      <c r="I2" s="51">
        <v>5300</v>
      </c>
      <c r="J2" s="35">
        <f>I2*G2</f>
        <v>3498000</v>
      </c>
      <c r="K2" s="35">
        <f t="shared" ref="K2:K22" si="1">J2*0.95</f>
        <v>3323100</v>
      </c>
      <c r="L2" s="35">
        <f t="shared" ref="L2:L22" si="2">J2*0.8</f>
        <v>2798400</v>
      </c>
      <c r="M2" s="36">
        <f t="shared" ref="M2:M22" si="3">MROUND((J2*0.025/12),500)</f>
        <v>7500</v>
      </c>
      <c r="N2" s="20" t="s">
        <v>36</v>
      </c>
      <c r="O2" s="22">
        <f>G4*1.35</f>
        <v>1024.6500000000001</v>
      </c>
      <c r="P2" s="23">
        <f>O2*6600</f>
        <v>6762690.0000000009</v>
      </c>
      <c r="Q2" s="23">
        <f>P2/G4</f>
        <v>8910.0000000000018</v>
      </c>
    </row>
    <row r="3" spans="1:17" x14ac:dyDescent="0.2">
      <c r="A3" s="10">
        <v>2</v>
      </c>
      <c r="B3" s="13">
        <v>102</v>
      </c>
      <c r="C3" s="11">
        <v>1</v>
      </c>
      <c r="D3" s="12" t="s">
        <v>14</v>
      </c>
      <c r="E3" s="20">
        <v>491</v>
      </c>
      <c r="F3" s="20">
        <v>207</v>
      </c>
      <c r="G3" s="20">
        <f t="shared" si="0"/>
        <v>698</v>
      </c>
      <c r="H3" s="21">
        <f t="shared" ref="H3:H22" si="4">G3*1.1</f>
        <v>767.80000000000007</v>
      </c>
      <c r="I3" s="51">
        <v>5300</v>
      </c>
      <c r="J3" s="35">
        <f t="shared" ref="J3:J22" si="5">I3*G3</f>
        <v>3699400</v>
      </c>
      <c r="K3" s="35">
        <f t="shared" si="1"/>
        <v>3514430</v>
      </c>
      <c r="L3" s="35">
        <f t="shared" si="2"/>
        <v>2959520</v>
      </c>
      <c r="M3" s="36">
        <f t="shared" si="3"/>
        <v>7500</v>
      </c>
      <c r="N3" s="20" t="s">
        <v>36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14</v>
      </c>
      <c r="E4" s="20">
        <v>526</v>
      </c>
      <c r="F4" s="20">
        <v>233</v>
      </c>
      <c r="G4" s="20">
        <f t="shared" si="0"/>
        <v>759</v>
      </c>
      <c r="H4" s="21">
        <f t="shared" si="4"/>
        <v>834.90000000000009</v>
      </c>
      <c r="I4" s="51">
        <v>5300</v>
      </c>
      <c r="J4" s="35">
        <f t="shared" si="5"/>
        <v>4022700</v>
      </c>
      <c r="K4" s="35">
        <f t="shared" si="1"/>
        <v>3821565</v>
      </c>
      <c r="L4" s="35">
        <f t="shared" si="2"/>
        <v>3218160</v>
      </c>
      <c r="M4" s="36">
        <f t="shared" si="3"/>
        <v>8500</v>
      </c>
      <c r="N4" s="20" t="s">
        <v>36</v>
      </c>
      <c r="O4" s="23"/>
      <c r="P4" s="23"/>
    </row>
    <row r="5" spans="1:17" x14ac:dyDescent="0.2">
      <c r="A5" s="10">
        <v>4</v>
      </c>
      <c r="B5" s="13">
        <v>201</v>
      </c>
      <c r="C5" s="11">
        <v>2</v>
      </c>
      <c r="D5" s="12" t="s">
        <v>14</v>
      </c>
      <c r="E5" s="20">
        <v>485</v>
      </c>
      <c r="F5" s="20">
        <v>175</v>
      </c>
      <c r="G5" s="20">
        <f t="shared" si="0"/>
        <v>660</v>
      </c>
      <c r="H5" s="21">
        <f t="shared" si="4"/>
        <v>726.00000000000011</v>
      </c>
      <c r="I5" s="51">
        <v>5300</v>
      </c>
      <c r="J5" s="35">
        <f t="shared" si="5"/>
        <v>3498000</v>
      </c>
      <c r="K5" s="35">
        <f t="shared" si="1"/>
        <v>3323100</v>
      </c>
      <c r="L5" s="35">
        <f t="shared" si="2"/>
        <v>2798400</v>
      </c>
      <c r="M5" s="36">
        <f t="shared" si="3"/>
        <v>7500</v>
      </c>
      <c r="N5" s="20" t="s">
        <v>36</v>
      </c>
      <c r="O5" s="23"/>
      <c r="P5" s="23"/>
    </row>
    <row r="6" spans="1:17" x14ac:dyDescent="0.2">
      <c r="A6" s="10">
        <v>5</v>
      </c>
      <c r="B6" s="13">
        <v>202</v>
      </c>
      <c r="C6" s="11">
        <v>2</v>
      </c>
      <c r="D6" s="12" t="s">
        <v>14</v>
      </c>
      <c r="E6" s="20">
        <v>491</v>
      </c>
      <c r="F6" s="20">
        <v>207</v>
      </c>
      <c r="G6" s="20">
        <f t="shared" si="0"/>
        <v>698</v>
      </c>
      <c r="H6" s="21">
        <f t="shared" si="4"/>
        <v>767.80000000000007</v>
      </c>
      <c r="I6" s="51">
        <v>5300</v>
      </c>
      <c r="J6" s="35">
        <f t="shared" si="5"/>
        <v>3699400</v>
      </c>
      <c r="K6" s="35">
        <f t="shared" si="1"/>
        <v>3514430</v>
      </c>
      <c r="L6" s="35">
        <f t="shared" si="2"/>
        <v>2959520</v>
      </c>
      <c r="M6" s="36">
        <f t="shared" si="3"/>
        <v>7500</v>
      </c>
      <c r="N6" s="20" t="s">
        <v>36</v>
      </c>
      <c r="O6" s="23"/>
      <c r="P6" s="23">
        <f>J6/H6</f>
        <v>4818.181818181818</v>
      </c>
    </row>
    <row r="7" spans="1:17" x14ac:dyDescent="0.2">
      <c r="A7" s="10">
        <v>6</v>
      </c>
      <c r="B7" s="13">
        <v>203</v>
      </c>
      <c r="C7" s="11">
        <v>2</v>
      </c>
      <c r="D7" s="12" t="s">
        <v>14</v>
      </c>
      <c r="E7" s="20">
        <v>526</v>
      </c>
      <c r="F7" s="20">
        <v>233</v>
      </c>
      <c r="G7" s="20">
        <f t="shared" si="0"/>
        <v>759</v>
      </c>
      <c r="H7" s="21">
        <f t="shared" si="4"/>
        <v>834.90000000000009</v>
      </c>
      <c r="I7" s="51">
        <v>5300</v>
      </c>
      <c r="J7" s="35">
        <f t="shared" si="5"/>
        <v>4022700</v>
      </c>
      <c r="K7" s="35">
        <f t="shared" si="1"/>
        <v>3821565</v>
      </c>
      <c r="L7" s="35">
        <f t="shared" si="2"/>
        <v>3218160</v>
      </c>
      <c r="M7" s="36">
        <f t="shared" si="3"/>
        <v>8500</v>
      </c>
      <c r="N7" s="20" t="s">
        <v>36</v>
      </c>
      <c r="O7" s="23"/>
      <c r="P7" s="23"/>
    </row>
    <row r="8" spans="1:17" x14ac:dyDescent="0.2">
      <c r="A8" s="10">
        <v>7</v>
      </c>
      <c r="B8" s="13">
        <v>301</v>
      </c>
      <c r="C8" s="11">
        <v>3</v>
      </c>
      <c r="D8" s="12" t="s">
        <v>14</v>
      </c>
      <c r="E8" s="20">
        <v>485</v>
      </c>
      <c r="F8" s="20">
        <v>175</v>
      </c>
      <c r="G8" s="20">
        <f t="shared" si="0"/>
        <v>660</v>
      </c>
      <c r="H8" s="21">
        <f t="shared" si="4"/>
        <v>726.00000000000011</v>
      </c>
      <c r="I8" s="51">
        <v>5300</v>
      </c>
      <c r="J8" s="35">
        <f t="shared" si="5"/>
        <v>3498000</v>
      </c>
      <c r="K8" s="35">
        <f t="shared" si="1"/>
        <v>3323100</v>
      </c>
      <c r="L8" s="35">
        <f t="shared" si="2"/>
        <v>2798400</v>
      </c>
      <c r="M8" s="36">
        <f t="shared" si="3"/>
        <v>7500</v>
      </c>
      <c r="N8" s="20" t="s">
        <v>36</v>
      </c>
    </row>
    <row r="9" spans="1:17" x14ac:dyDescent="0.2">
      <c r="A9" s="10">
        <v>8</v>
      </c>
      <c r="B9" s="10">
        <v>302</v>
      </c>
      <c r="C9" s="11">
        <v>3</v>
      </c>
      <c r="D9" s="12" t="s">
        <v>14</v>
      </c>
      <c r="E9" s="20">
        <v>491</v>
      </c>
      <c r="F9" s="20">
        <v>207</v>
      </c>
      <c r="G9" s="20">
        <f t="shared" si="0"/>
        <v>698</v>
      </c>
      <c r="H9" s="21">
        <f t="shared" si="4"/>
        <v>767.80000000000007</v>
      </c>
      <c r="I9" s="51">
        <v>5300</v>
      </c>
      <c r="J9" s="35">
        <f t="shared" si="5"/>
        <v>3699400</v>
      </c>
      <c r="K9" s="35">
        <f t="shared" si="1"/>
        <v>3514430</v>
      </c>
      <c r="L9" s="35">
        <f t="shared" si="2"/>
        <v>2959520</v>
      </c>
      <c r="M9" s="36">
        <f t="shared" si="3"/>
        <v>7500</v>
      </c>
      <c r="N9" s="20" t="s">
        <v>36</v>
      </c>
    </row>
    <row r="10" spans="1:17" x14ac:dyDescent="0.2">
      <c r="A10" s="10">
        <v>9</v>
      </c>
      <c r="B10" s="10">
        <v>303</v>
      </c>
      <c r="C10" s="11">
        <v>3</v>
      </c>
      <c r="D10" s="12" t="s">
        <v>14</v>
      </c>
      <c r="E10" s="20">
        <v>526</v>
      </c>
      <c r="F10" s="20">
        <v>233</v>
      </c>
      <c r="G10" s="20">
        <f t="shared" si="0"/>
        <v>759</v>
      </c>
      <c r="H10" s="21">
        <f t="shared" si="4"/>
        <v>834.90000000000009</v>
      </c>
      <c r="I10" s="51">
        <v>5300</v>
      </c>
      <c r="J10" s="35">
        <f t="shared" si="5"/>
        <v>4022700</v>
      </c>
      <c r="K10" s="35">
        <f t="shared" si="1"/>
        <v>3821565</v>
      </c>
      <c r="L10" s="35">
        <f t="shared" si="2"/>
        <v>3218160</v>
      </c>
      <c r="M10" s="36">
        <f t="shared" si="3"/>
        <v>8500</v>
      </c>
      <c r="N10" s="20" t="s">
        <v>36</v>
      </c>
    </row>
    <row r="11" spans="1:17" x14ac:dyDescent="0.2">
      <c r="A11" s="10">
        <v>10</v>
      </c>
      <c r="B11" s="10">
        <v>401</v>
      </c>
      <c r="C11" s="11">
        <v>4</v>
      </c>
      <c r="D11" s="12" t="s">
        <v>33</v>
      </c>
      <c r="E11" s="20">
        <v>485</v>
      </c>
      <c r="F11" s="20">
        <v>175</v>
      </c>
      <c r="G11" s="20">
        <f t="shared" si="0"/>
        <v>660</v>
      </c>
      <c r="H11" s="21">
        <f t="shared" si="4"/>
        <v>726.00000000000011</v>
      </c>
      <c r="I11" s="51">
        <v>5300</v>
      </c>
      <c r="J11" s="35">
        <f t="shared" si="5"/>
        <v>3498000</v>
      </c>
      <c r="K11" s="35">
        <f t="shared" si="1"/>
        <v>3323100</v>
      </c>
      <c r="L11" s="35">
        <f t="shared" si="2"/>
        <v>2798400</v>
      </c>
      <c r="M11" s="36">
        <f t="shared" si="3"/>
        <v>7500</v>
      </c>
      <c r="N11" s="20" t="s">
        <v>37</v>
      </c>
    </row>
    <row r="12" spans="1:17" x14ac:dyDescent="0.2">
      <c r="A12" s="10">
        <v>11</v>
      </c>
      <c r="B12" s="10">
        <v>402</v>
      </c>
      <c r="C12" s="11">
        <v>4</v>
      </c>
      <c r="D12" s="12" t="s">
        <v>33</v>
      </c>
      <c r="E12" s="20">
        <v>491</v>
      </c>
      <c r="F12" s="20">
        <v>207</v>
      </c>
      <c r="G12" s="20">
        <f t="shared" si="0"/>
        <v>698</v>
      </c>
      <c r="H12" s="21">
        <f t="shared" si="4"/>
        <v>767.80000000000007</v>
      </c>
      <c r="I12" s="51">
        <v>5300</v>
      </c>
      <c r="J12" s="35">
        <f t="shared" si="5"/>
        <v>3699400</v>
      </c>
      <c r="K12" s="35">
        <f t="shared" si="1"/>
        <v>3514430</v>
      </c>
      <c r="L12" s="35">
        <f t="shared" si="2"/>
        <v>2959520</v>
      </c>
      <c r="M12" s="36">
        <f t="shared" si="3"/>
        <v>7500</v>
      </c>
      <c r="N12" s="20" t="s">
        <v>37</v>
      </c>
    </row>
    <row r="13" spans="1:17" x14ac:dyDescent="0.2">
      <c r="A13" s="10">
        <v>12</v>
      </c>
      <c r="B13" s="10">
        <v>403</v>
      </c>
      <c r="C13" s="11">
        <v>4</v>
      </c>
      <c r="D13" s="12" t="s">
        <v>33</v>
      </c>
      <c r="E13" s="20">
        <v>526</v>
      </c>
      <c r="F13" s="20">
        <v>233</v>
      </c>
      <c r="G13" s="20">
        <f t="shared" si="0"/>
        <v>759</v>
      </c>
      <c r="H13" s="21">
        <f t="shared" si="4"/>
        <v>834.90000000000009</v>
      </c>
      <c r="I13" s="51">
        <v>5300</v>
      </c>
      <c r="J13" s="35">
        <f t="shared" si="5"/>
        <v>4022700</v>
      </c>
      <c r="K13" s="35">
        <f t="shared" si="1"/>
        <v>3821565</v>
      </c>
      <c r="L13" s="35">
        <f t="shared" si="2"/>
        <v>3218160</v>
      </c>
      <c r="M13" s="36">
        <f t="shared" si="3"/>
        <v>8500</v>
      </c>
      <c r="N13" s="20" t="s">
        <v>37</v>
      </c>
    </row>
    <row r="14" spans="1:17" x14ac:dyDescent="0.2">
      <c r="A14" s="10">
        <v>13</v>
      </c>
      <c r="B14" s="10">
        <v>501</v>
      </c>
      <c r="C14" s="11">
        <v>5</v>
      </c>
      <c r="D14" s="12" t="s">
        <v>33</v>
      </c>
      <c r="E14" s="20">
        <v>485</v>
      </c>
      <c r="F14" s="20">
        <v>175</v>
      </c>
      <c r="G14" s="20">
        <f t="shared" si="0"/>
        <v>660</v>
      </c>
      <c r="H14" s="21">
        <f t="shared" si="4"/>
        <v>726.00000000000011</v>
      </c>
      <c r="I14" s="51">
        <v>5300</v>
      </c>
      <c r="J14" s="35">
        <f t="shared" si="5"/>
        <v>3498000</v>
      </c>
      <c r="K14" s="35">
        <f t="shared" si="1"/>
        <v>3323100</v>
      </c>
      <c r="L14" s="35">
        <f t="shared" si="2"/>
        <v>2798400</v>
      </c>
      <c r="M14" s="36">
        <f t="shared" si="3"/>
        <v>7500</v>
      </c>
      <c r="N14" s="20" t="s">
        <v>37</v>
      </c>
    </row>
    <row r="15" spans="1:17" x14ac:dyDescent="0.2">
      <c r="A15" s="10">
        <v>14</v>
      </c>
      <c r="B15" s="10">
        <v>502</v>
      </c>
      <c r="C15" s="11">
        <v>5</v>
      </c>
      <c r="D15" s="12" t="s">
        <v>33</v>
      </c>
      <c r="E15" s="20">
        <v>491</v>
      </c>
      <c r="F15" s="20">
        <v>207</v>
      </c>
      <c r="G15" s="20">
        <f t="shared" si="0"/>
        <v>698</v>
      </c>
      <c r="H15" s="21">
        <f t="shared" si="4"/>
        <v>767.80000000000007</v>
      </c>
      <c r="I15" s="51">
        <v>5300</v>
      </c>
      <c r="J15" s="35">
        <f t="shared" si="5"/>
        <v>3699400</v>
      </c>
      <c r="K15" s="35">
        <f t="shared" si="1"/>
        <v>3514430</v>
      </c>
      <c r="L15" s="35">
        <f t="shared" si="2"/>
        <v>2959520</v>
      </c>
      <c r="M15" s="36">
        <f t="shared" si="3"/>
        <v>7500</v>
      </c>
      <c r="N15" s="20" t="s">
        <v>37</v>
      </c>
    </row>
    <row r="16" spans="1:17" x14ac:dyDescent="0.2">
      <c r="A16" s="10">
        <v>15</v>
      </c>
      <c r="B16" s="10">
        <v>503</v>
      </c>
      <c r="C16" s="11">
        <v>5</v>
      </c>
      <c r="D16" s="12" t="s">
        <v>33</v>
      </c>
      <c r="E16" s="20">
        <v>526</v>
      </c>
      <c r="F16" s="20">
        <v>233</v>
      </c>
      <c r="G16" s="20">
        <f t="shared" si="0"/>
        <v>759</v>
      </c>
      <c r="H16" s="21">
        <f t="shared" si="4"/>
        <v>834.90000000000009</v>
      </c>
      <c r="I16" s="51">
        <v>5300</v>
      </c>
      <c r="J16" s="35">
        <f t="shared" si="5"/>
        <v>4022700</v>
      </c>
      <c r="K16" s="35">
        <f t="shared" si="1"/>
        <v>3821565</v>
      </c>
      <c r="L16" s="35">
        <f t="shared" si="2"/>
        <v>3218160</v>
      </c>
      <c r="M16" s="36">
        <f t="shared" si="3"/>
        <v>8500</v>
      </c>
      <c r="N16" s="20" t="s">
        <v>37</v>
      </c>
    </row>
    <row r="17" spans="1:14" x14ac:dyDescent="0.2">
      <c r="A17" s="10">
        <v>16</v>
      </c>
      <c r="B17" s="10">
        <v>601</v>
      </c>
      <c r="C17" s="20">
        <v>6</v>
      </c>
      <c r="D17" s="12" t="s">
        <v>33</v>
      </c>
      <c r="E17" s="20">
        <v>485</v>
      </c>
      <c r="F17" s="20">
        <v>175</v>
      </c>
      <c r="G17" s="20">
        <f t="shared" si="0"/>
        <v>660</v>
      </c>
      <c r="H17" s="21">
        <f t="shared" si="4"/>
        <v>726.00000000000011</v>
      </c>
      <c r="I17" s="51">
        <v>5300</v>
      </c>
      <c r="J17" s="35">
        <f t="shared" si="5"/>
        <v>3498000</v>
      </c>
      <c r="K17" s="35">
        <f t="shared" si="1"/>
        <v>3323100</v>
      </c>
      <c r="L17" s="35">
        <f t="shared" si="2"/>
        <v>2798400</v>
      </c>
      <c r="M17" s="36">
        <f t="shared" si="3"/>
        <v>7500</v>
      </c>
      <c r="N17" s="20" t="s">
        <v>37</v>
      </c>
    </row>
    <row r="18" spans="1:14" x14ac:dyDescent="0.2">
      <c r="A18" s="10">
        <v>17</v>
      </c>
      <c r="B18" s="10">
        <v>602</v>
      </c>
      <c r="C18" s="20">
        <v>6</v>
      </c>
      <c r="D18" s="12" t="s">
        <v>33</v>
      </c>
      <c r="E18" s="20">
        <v>491</v>
      </c>
      <c r="F18" s="20">
        <v>207</v>
      </c>
      <c r="G18" s="20">
        <f t="shared" si="0"/>
        <v>698</v>
      </c>
      <c r="H18" s="21">
        <f t="shared" si="4"/>
        <v>767.80000000000007</v>
      </c>
      <c r="I18" s="51">
        <v>5300</v>
      </c>
      <c r="J18" s="35">
        <f t="shared" si="5"/>
        <v>3699400</v>
      </c>
      <c r="K18" s="35">
        <f t="shared" si="1"/>
        <v>3514430</v>
      </c>
      <c r="L18" s="35">
        <f t="shared" si="2"/>
        <v>2959520</v>
      </c>
      <c r="M18" s="36">
        <f t="shared" si="3"/>
        <v>7500</v>
      </c>
      <c r="N18" s="20" t="s">
        <v>37</v>
      </c>
    </row>
    <row r="19" spans="1:14" x14ac:dyDescent="0.2">
      <c r="A19" s="10">
        <v>18</v>
      </c>
      <c r="B19" s="10">
        <v>603</v>
      </c>
      <c r="C19" s="20">
        <v>6</v>
      </c>
      <c r="D19" s="12" t="s">
        <v>33</v>
      </c>
      <c r="E19" s="20">
        <v>526</v>
      </c>
      <c r="F19" s="20">
        <v>233</v>
      </c>
      <c r="G19" s="20">
        <f t="shared" si="0"/>
        <v>759</v>
      </c>
      <c r="H19" s="21">
        <f t="shared" si="4"/>
        <v>834.90000000000009</v>
      </c>
      <c r="I19" s="51">
        <v>5300</v>
      </c>
      <c r="J19" s="35">
        <f t="shared" si="5"/>
        <v>4022700</v>
      </c>
      <c r="K19" s="35">
        <f t="shared" si="1"/>
        <v>3821565</v>
      </c>
      <c r="L19" s="35">
        <f t="shared" si="2"/>
        <v>3218160</v>
      </c>
      <c r="M19" s="36">
        <f t="shared" si="3"/>
        <v>8500</v>
      </c>
      <c r="N19" s="20" t="s">
        <v>37</v>
      </c>
    </row>
    <row r="20" spans="1:14" x14ac:dyDescent="0.2">
      <c r="A20" s="10">
        <v>19</v>
      </c>
      <c r="B20" s="10">
        <v>701</v>
      </c>
      <c r="C20" s="20">
        <v>7</v>
      </c>
      <c r="D20" s="12" t="s">
        <v>33</v>
      </c>
      <c r="E20" s="20">
        <v>485</v>
      </c>
      <c r="F20" s="20">
        <v>175</v>
      </c>
      <c r="G20" s="20">
        <f t="shared" si="0"/>
        <v>660</v>
      </c>
      <c r="H20" s="21">
        <f t="shared" si="4"/>
        <v>726.00000000000011</v>
      </c>
      <c r="I20" s="51">
        <v>5300</v>
      </c>
      <c r="J20" s="35">
        <f t="shared" si="5"/>
        <v>3498000</v>
      </c>
      <c r="K20" s="35">
        <f t="shared" si="1"/>
        <v>3323100</v>
      </c>
      <c r="L20" s="35">
        <f t="shared" si="2"/>
        <v>2798400</v>
      </c>
      <c r="M20" s="36">
        <f t="shared" si="3"/>
        <v>7500</v>
      </c>
      <c r="N20" s="20" t="s">
        <v>37</v>
      </c>
    </row>
    <row r="21" spans="1:14" x14ac:dyDescent="0.2">
      <c r="A21" s="10">
        <v>20</v>
      </c>
      <c r="B21" s="10">
        <v>702</v>
      </c>
      <c r="C21" s="20">
        <v>7</v>
      </c>
      <c r="D21" s="12" t="s">
        <v>33</v>
      </c>
      <c r="E21" s="20">
        <v>491</v>
      </c>
      <c r="F21" s="20">
        <v>207</v>
      </c>
      <c r="G21" s="20">
        <f t="shared" si="0"/>
        <v>698</v>
      </c>
      <c r="H21" s="21">
        <f t="shared" si="4"/>
        <v>767.80000000000007</v>
      </c>
      <c r="I21" s="51">
        <v>5300</v>
      </c>
      <c r="J21" s="35">
        <f t="shared" si="5"/>
        <v>3699400</v>
      </c>
      <c r="K21" s="35">
        <f t="shared" si="1"/>
        <v>3514430</v>
      </c>
      <c r="L21" s="35">
        <f t="shared" si="2"/>
        <v>2959520</v>
      </c>
      <c r="M21" s="36">
        <f t="shared" si="3"/>
        <v>7500</v>
      </c>
      <c r="N21" s="20" t="s">
        <v>37</v>
      </c>
    </row>
    <row r="22" spans="1:14" x14ac:dyDescent="0.2">
      <c r="A22" s="10">
        <v>21</v>
      </c>
      <c r="B22" s="10">
        <v>703</v>
      </c>
      <c r="C22" s="20">
        <v>7</v>
      </c>
      <c r="D22" s="12" t="s">
        <v>33</v>
      </c>
      <c r="E22" s="20">
        <v>526</v>
      </c>
      <c r="F22" s="20">
        <v>233</v>
      </c>
      <c r="G22" s="20">
        <f t="shared" si="0"/>
        <v>759</v>
      </c>
      <c r="H22" s="21">
        <f t="shared" si="4"/>
        <v>834.90000000000009</v>
      </c>
      <c r="I22" s="51">
        <v>5300</v>
      </c>
      <c r="J22" s="35">
        <f t="shared" si="5"/>
        <v>4022700</v>
      </c>
      <c r="K22" s="35">
        <f t="shared" si="1"/>
        <v>3821565</v>
      </c>
      <c r="L22" s="35">
        <f t="shared" si="2"/>
        <v>3218160</v>
      </c>
      <c r="M22" s="36">
        <f t="shared" si="3"/>
        <v>8500</v>
      </c>
      <c r="N22" s="20" t="s">
        <v>37</v>
      </c>
    </row>
    <row r="23" spans="1:14" x14ac:dyDescent="0.2">
      <c r="A23" s="52" t="s">
        <v>2</v>
      </c>
      <c r="B23" s="53"/>
      <c r="C23" s="53"/>
      <c r="D23" s="54"/>
      <c r="E23" s="16">
        <f t="shared" ref="E23:H23" si="6">SUM(E2:E22)</f>
        <v>10514</v>
      </c>
      <c r="F23" s="16">
        <f t="shared" si="6"/>
        <v>4305</v>
      </c>
      <c r="G23" s="16">
        <f t="shared" si="6"/>
        <v>14819</v>
      </c>
      <c r="H23" s="16">
        <f t="shared" si="6"/>
        <v>16300.899999999996</v>
      </c>
      <c r="I23" s="37"/>
      <c r="J23" s="38">
        <f t="shared" ref="J23:L23" si="7">SUM(J2:J22)</f>
        <v>78540700</v>
      </c>
      <c r="K23" s="38">
        <f t="shared" si="7"/>
        <v>74613665</v>
      </c>
      <c r="L23" s="38">
        <f t="shared" si="7"/>
        <v>62832560</v>
      </c>
      <c r="M23" s="39"/>
      <c r="N23" s="50"/>
    </row>
    <row r="24" spans="1:14" x14ac:dyDescent="0.2">
      <c r="I24" s="22"/>
    </row>
    <row r="26" spans="1:14" x14ac:dyDescent="0.2">
      <c r="C26" s="27"/>
      <c r="F26" s="26"/>
      <c r="G26" s="19"/>
      <c r="H26" s="22"/>
      <c r="J26" s="22"/>
      <c r="K26" s="22"/>
      <c r="L26" s="22"/>
    </row>
    <row r="27" spans="1:14" x14ac:dyDescent="0.2">
      <c r="C27" s="27"/>
      <c r="F27" s="26"/>
      <c r="G27" s="19"/>
      <c r="H27" s="22"/>
      <c r="J27" s="22"/>
      <c r="K27" s="22"/>
      <c r="L27" s="22"/>
    </row>
    <row r="28" spans="1:14" x14ac:dyDescent="0.2">
      <c r="C28" s="27"/>
      <c r="F28" s="26"/>
      <c r="G28" s="19"/>
      <c r="H28" s="22"/>
      <c r="J28" s="22"/>
      <c r="K28" s="22"/>
      <c r="L28" s="22"/>
      <c r="N28" s="55">
        <f>H23*2300</f>
        <v>37492069.999999993</v>
      </c>
    </row>
    <row r="29" spans="1:14" x14ac:dyDescent="0.2">
      <c r="C29" s="27"/>
      <c r="F29" s="26"/>
      <c r="G29" s="19"/>
      <c r="H29" s="22"/>
      <c r="J29" s="22"/>
      <c r="K29" s="22"/>
      <c r="L29" s="22"/>
      <c r="N29" s="55">
        <f>N28*90%</f>
        <v>33742862.999999993</v>
      </c>
    </row>
    <row r="30" spans="1:14" x14ac:dyDescent="0.2">
      <c r="C30" s="27"/>
      <c r="F30" s="26"/>
      <c r="G30" s="19"/>
      <c r="H30" s="22"/>
      <c r="J30" s="22"/>
      <c r="K30" s="22"/>
      <c r="L30" s="22"/>
    </row>
    <row r="31" spans="1:14" x14ac:dyDescent="0.2">
      <c r="C31" s="27"/>
      <c r="F31" s="26"/>
      <c r="G31" s="19"/>
      <c r="H31" s="22"/>
      <c r="J31" s="22"/>
      <c r="K31" s="22"/>
      <c r="L31" s="22"/>
    </row>
    <row r="32" spans="1:14" x14ac:dyDescent="0.2">
      <c r="C32" s="27"/>
      <c r="F32" s="26"/>
      <c r="G32" s="19"/>
      <c r="H32" s="22"/>
      <c r="J32" s="22"/>
      <c r="K32" s="22"/>
      <c r="L32" s="22"/>
    </row>
    <row r="33" spans="3:12" x14ac:dyDescent="0.2">
      <c r="C33" s="27"/>
      <c r="F33" s="26"/>
      <c r="G33" s="19"/>
      <c r="H33" s="22"/>
      <c r="J33" s="22"/>
      <c r="K33" s="22"/>
      <c r="L33" s="22"/>
    </row>
    <row r="34" spans="3:12" x14ac:dyDescent="0.2">
      <c r="C34" s="27"/>
      <c r="F34" s="26"/>
      <c r="G34" s="19"/>
      <c r="H34" s="22"/>
      <c r="J34" s="22"/>
      <c r="K34" s="22"/>
      <c r="L34" s="22"/>
    </row>
    <row r="35" spans="3:12" x14ac:dyDescent="0.2">
      <c r="C35" s="27"/>
      <c r="F35" s="26"/>
      <c r="G35" s="19"/>
      <c r="H35" s="22"/>
      <c r="J35" s="22"/>
      <c r="K35" s="22"/>
      <c r="L35" s="22"/>
    </row>
    <row r="36" spans="3:12" x14ac:dyDescent="0.2">
      <c r="C36" s="27"/>
      <c r="F36" s="26"/>
      <c r="G36" s="19"/>
      <c r="H36" s="22"/>
      <c r="J36" s="22"/>
      <c r="K36" s="22"/>
      <c r="L36" s="22"/>
    </row>
    <row r="37" spans="3:12" x14ac:dyDescent="0.2">
      <c r="C37" s="27"/>
      <c r="F37" s="26"/>
      <c r="G37" s="19"/>
      <c r="H37" s="22"/>
      <c r="J37" s="22"/>
      <c r="K37" s="22"/>
      <c r="L37" s="22"/>
    </row>
    <row r="38" spans="3:12" x14ac:dyDescent="0.2">
      <c r="C38" s="27"/>
      <c r="F38" s="26"/>
      <c r="G38" s="19"/>
      <c r="H38" s="22"/>
      <c r="J38" s="22"/>
      <c r="K38" s="22"/>
      <c r="L38" s="22"/>
    </row>
    <row r="39" spans="3:12" x14ac:dyDescent="0.2">
      <c r="C39" s="27"/>
      <c r="F39" s="26"/>
      <c r="G39" s="19"/>
      <c r="H39" s="22"/>
      <c r="J39" s="22"/>
      <c r="K39" s="22"/>
      <c r="L39" s="22"/>
    </row>
  </sheetData>
  <mergeCells count="1">
    <mergeCell ref="A23:D2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3A0B-E5DE-4902-94B2-9A3541C5C54D}">
  <dimension ref="C19:G26"/>
  <sheetViews>
    <sheetView zoomScale="130" zoomScaleNormal="130" workbookViewId="0">
      <selection activeCell="C20" sqref="C20:G25"/>
    </sheetView>
  </sheetViews>
  <sheetFormatPr defaultRowHeight="15" x14ac:dyDescent="0.25"/>
  <sheetData>
    <row r="19" spans="3:7" ht="15.75" thickBot="1" x14ac:dyDescent="0.3"/>
    <row r="20" spans="3:7" ht="15.75" thickBot="1" x14ac:dyDescent="0.3">
      <c r="C20" s="46">
        <v>1</v>
      </c>
      <c r="D20" s="44" t="s">
        <v>12</v>
      </c>
      <c r="E20" s="44">
        <v>45.6</v>
      </c>
      <c r="F20" s="1">
        <f>E20*10.764</f>
        <v>490.83839999999998</v>
      </c>
      <c r="G20" s="44">
        <v>3</v>
      </c>
    </row>
    <row r="21" spans="3:7" ht="15.75" thickBot="1" x14ac:dyDescent="0.3">
      <c r="C21" s="46">
        <v>2</v>
      </c>
      <c r="D21" s="44" t="s">
        <v>12</v>
      </c>
      <c r="E21" s="44">
        <v>48.85</v>
      </c>
      <c r="F21" s="1">
        <f t="shared" ref="F21:F25" si="0">E21*10.764</f>
        <v>525.82140000000004</v>
      </c>
      <c r="G21" s="44">
        <v>3</v>
      </c>
    </row>
    <row r="22" spans="3:7" ht="15.75" thickBot="1" x14ac:dyDescent="0.3">
      <c r="C22" s="46">
        <v>3</v>
      </c>
      <c r="D22" s="44" t="s">
        <v>12</v>
      </c>
      <c r="E22" s="44">
        <v>45.02</v>
      </c>
      <c r="F22" s="1">
        <f t="shared" si="0"/>
        <v>484.59528</v>
      </c>
      <c r="G22" s="44">
        <v>3</v>
      </c>
    </row>
    <row r="23" spans="3:7" ht="15.75" thickBot="1" x14ac:dyDescent="0.3">
      <c r="C23" s="46">
        <v>4</v>
      </c>
      <c r="D23" s="44" t="s">
        <v>22</v>
      </c>
      <c r="E23" s="44">
        <v>48.85</v>
      </c>
      <c r="F23" s="1">
        <f t="shared" si="0"/>
        <v>525.82140000000004</v>
      </c>
      <c r="G23" s="44">
        <v>4</v>
      </c>
    </row>
    <row r="24" spans="3:7" ht="15.75" thickBot="1" x14ac:dyDescent="0.3">
      <c r="C24" s="46">
        <v>5</v>
      </c>
      <c r="D24" s="44" t="s">
        <v>22</v>
      </c>
      <c r="E24" s="44">
        <v>45.6</v>
      </c>
      <c r="F24" s="1">
        <f t="shared" si="0"/>
        <v>490.83839999999998</v>
      </c>
      <c r="G24" s="44">
        <v>4</v>
      </c>
    </row>
    <row r="25" spans="3:7" ht="15.75" thickBot="1" x14ac:dyDescent="0.3">
      <c r="C25" s="47">
        <v>6</v>
      </c>
      <c r="D25" s="45" t="s">
        <v>22</v>
      </c>
      <c r="E25" s="45">
        <v>45.02</v>
      </c>
      <c r="F25" s="1">
        <f t="shared" si="0"/>
        <v>484.59528</v>
      </c>
      <c r="G25" s="45">
        <v>4</v>
      </c>
    </row>
    <row r="26" spans="3:7" x14ac:dyDescent="0.25">
      <c r="G26" s="48">
        <f>SUM(G20:G25)</f>
        <v>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82"/>
  <sheetViews>
    <sheetView topLeftCell="A4" zoomScale="160" zoomScaleNormal="160" workbookViewId="0">
      <selection activeCell="L20" sqref="L20:L22"/>
    </sheetView>
  </sheetViews>
  <sheetFormatPr defaultRowHeight="15" x14ac:dyDescent="0.25"/>
  <sheetData>
    <row r="1" spans="2:19" ht="19.5" customHeight="1" x14ac:dyDescent="0.25"/>
    <row r="2" spans="2:19" ht="17.25" customHeight="1" x14ac:dyDescent="0.25"/>
    <row r="15" spans="2:19" ht="13.5" customHeight="1" thickBot="1" x14ac:dyDescent="0.3">
      <c r="E15" s="33" t="s">
        <v>15</v>
      </c>
      <c r="F15" s="33"/>
      <c r="G15" s="33" t="s">
        <v>32</v>
      </c>
      <c r="H15" s="33"/>
      <c r="I15" s="33" t="s">
        <v>27</v>
      </c>
    </row>
    <row r="16" spans="2:19" ht="17.25" thickBot="1" x14ac:dyDescent="0.3">
      <c r="B16" s="32" t="s">
        <v>23</v>
      </c>
      <c r="C16" t="s">
        <v>24</v>
      </c>
      <c r="D16" t="s">
        <v>14</v>
      </c>
      <c r="E16">
        <v>45.02</v>
      </c>
      <c r="F16" s="1">
        <f>E16*10.764</f>
        <v>484.59528</v>
      </c>
      <c r="G16">
        <v>7.89</v>
      </c>
      <c r="H16" s="1">
        <f t="shared" ref="H16:H22" si="0">G16*10.764</f>
        <v>84.927959999999985</v>
      </c>
      <c r="I16">
        <v>8.36</v>
      </c>
      <c r="J16" s="1">
        <f t="shared" ref="J16:J22" si="1">I16*10.764</f>
        <v>89.987039999999993</v>
      </c>
      <c r="L16" s="1">
        <f>H16+J16</f>
        <v>174.91499999999996</v>
      </c>
      <c r="M16" s="7"/>
      <c r="N16" s="7"/>
      <c r="O16" s="7"/>
      <c r="P16" s="1"/>
      <c r="Q16" s="7"/>
      <c r="R16" s="17"/>
      <c r="S16" s="1"/>
    </row>
    <row r="17" spans="2:19" ht="17.25" thickBot="1" x14ac:dyDescent="0.3">
      <c r="C17" t="s">
        <v>25</v>
      </c>
      <c r="D17" t="s">
        <v>14</v>
      </c>
      <c r="E17">
        <v>45.6</v>
      </c>
      <c r="F17" s="1">
        <f t="shared" ref="F17:F18" si="2">E17*10.764</f>
        <v>490.83839999999998</v>
      </c>
      <c r="G17">
        <v>9.4499999999999993</v>
      </c>
      <c r="H17" s="1">
        <f t="shared" si="0"/>
        <v>101.71979999999999</v>
      </c>
      <c r="I17">
        <v>9.76</v>
      </c>
      <c r="J17" s="1">
        <f t="shared" si="1"/>
        <v>105.05663999999999</v>
      </c>
      <c r="L17" s="1">
        <f t="shared" ref="L17:L22" si="3">H17+J17</f>
        <v>206.77643999999998</v>
      </c>
      <c r="M17" s="9"/>
      <c r="N17" s="9"/>
      <c r="O17" s="9"/>
      <c r="P17" s="1"/>
      <c r="Q17" s="9"/>
      <c r="R17" s="17"/>
      <c r="S17" s="1"/>
    </row>
    <row r="18" spans="2:19" x14ac:dyDescent="0.25">
      <c r="C18" t="s">
        <v>26</v>
      </c>
      <c r="D18" s="49" t="s">
        <v>14</v>
      </c>
      <c r="E18">
        <v>48.85</v>
      </c>
      <c r="F18" s="1">
        <f t="shared" si="2"/>
        <v>525.82140000000004</v>
      </c>
      <c r="G18">
        <v>11.39</v>
      </c>
      <c r="H18" s="1">
        <f t="shared" si="0"/>
        <v>122.60196000000001</v>
      </c>
      <c r="I18">
        <v>10.220000000000001</v>
      </c>
      <c r="J18" s="1">
        <f t="shared" si="1"/>
        <v>110.00808000000001</v>
      </c>
      <c r="L18" s="1">
        <f t="shared" si="3"/>
        <v>232.61004000000003</v>
      </c>
    </row>
    <row r="20" spans="2:19" x14ac:dyDescent="0.25">
      <c r="B20" s="32" t="s">
        <v>28</v>
      </c>
      <c r="C20" t="s">
        <v>29</v>
      </c>
      <c r="D20" t="s">
        <v>33</v>
      </c>
      <c r="E20">
        <v>45.02</v>
      </c>
      <c r="F20" s="1">
        <f>E20*10.764</f>
        <v>484.59528</v>
      </c>
      <c r="G20">
        <v>0</v>
      </c>
      <c r="H20" s="1">
        <f t="shared" si="0"/>
        <v>0</v>
      </c>
      <c r="I20">
        <v>16.25</v>
      </c>
      <c r="J20" s="1">
        <f t="shared" si="1"/>
        <v>174.91499999999999</v>
      </c>
      <c r="L20" s="1">
        <f t="shared" si="3"/>
        <v>174.91499999999999</v>
      </c>
    </row>
    <row r="21" spans="2:19" x14ac:dyDescent="0.25">
      <c r="C21" t="s">
        <v>30</v>
      </c>
      <c r="D21" t="s">
        <v>33</v>
      </c>
      <c r="E21">
        <v>45.6</v>
      </c>
      <c r="F21" s="1">
        <f t="shared" ref="F21:F22" si="4">E21*10.764</f>
        <v>490.83839999999998</v>
      </c>
      <c r="G21">
        <v>0</v>
      </c>
      <c r="H21" s="1">
        <f t="shared" si="0"/>
        <v>0</v>
      </c>
      <c r="I21">
        <v>19.21</v>
      </c>
      <c r="J21" s="1">
        <f t="shared" si="1"/>
        <v>206.77644000000001</v>
      </c>
      <c r="L21" s="1">
        <f t="shared" si="3"/>
        <v>206.77644000000001</v>
      </c>
    </row>
    <row r="22" spans="2:19" x14ac:dyDescent="0.25">
      <c r="C22" t="s">
        <v>31</v>
      </c>
      <c r="D22" t="s">
        <v>33</v>
      </c>
      <c r="E22">
        <v>48.85</v>
      </c>
      <c r="F22" s="1">
        <f t="shared" si="4"/>
        <v>525.82140000000004</v>
      </c>
      <c r="G22">
        <v>0</v>
      </c>
      <c r="H22" s="1">
        <f t="shared" si="0"/>
        <v>0</v>
      </c>
      <c r="I22">
        <v>21.61</v>
      </c>
      <c r="J22" s="1">
        <f t="shared" si="1"/>
        <v>232.61003999999997</v>
      </c>
      <c r="L22" s="1">
        <f t="shared" si="3"/>
        <v>232.61003999999997</v>
      </c>
    </row>
    <row r="25" spans="2:19" ht="15.75" thickBot="1" x14ac:dyDescent="0.3"/>
    <row r="26" spans="2:19" ht="15.75" thickBot="1" x14ac:dyDescent="0.3">
      <c r="C26" s="46">
        <v>1</v>
      </c>
      <c r="D26" s="44" t="s">
        <v>12</v>
      </c>
      <c r="E26" s="44">
        <v>45.6</v>
      </c>
      <c r="F26" s="1">
        <f>E26*10.764</f>
        <v>490.83839999999998</v>
      </c>
      <c r="G26" s="44">
        <v>3</v>
      </c>
    </row>
    <row r="27" spans="2:19" ht="15.75" thickBot="1" x14ac:dyDescent="0.3">
      <c r="C27" s="46">
        <v>2</v>
      </c>
      <c r="D27" s="44" t="s">
        <v>12</v>
      </c>
      <c r="E27" s="44">
        <v>48.85</v>
      </c>
      <c r="F27" s="1">
        <f t="shared" ref="F27:F31" si="5">E27*10.764</f>
        <v>525.82140000000004</v>
      </c>
      <c r="G27" s="44">
        <v>3</v>
      </c>
    </row>
    <row r="28" spans="2:19" ht="15.75" thickBot="1" x14ac:dyDescent="0.3">
      <c r="C28" s="46">
        <v>3</v>
      </c>
      <c r="D28" s="44" t="s">
        <v>12</v>
      </c>
      <c r="E28" s="44">
        <v>45.02</v>
      </c>
      <c r="F28" s="1">
        <f t="shared" si="5"/>
        <v>484.59528</v>
      </c>
      <c r="G28" s="44">
        <v>3</v>
      </c>
    </row>
    <row r="29" spans="2:19" ht="15.75" thickBot="1" x14ac:dyDescent="0.3">
      <c r="C29" s="46">
        <v>4</v>
      </c>
      <c r="D29" s="44" t="s">
        <v>22</v>
      </c>
      <c r="E29" s="44">
        <v>48.85</v>
      </c>
      <c r="F29" s="1">
        <f t="shared" si="5"/>
        <v>525.82140000000004</v>
      </c>
      <c r="G29" s="44">
        <v>4</v>
      </c>
    </row>
    <row r="30" spans="2:19" ht="15.75" thickBot="1" x14ac:dyDescent="0.3">
      <c r="C30" s="46">
        <v>5</v>
      </c>
      <c r="D30" s="44" t="s">
        <v>22</v>
      </c>
      <c r="E30" s="44">
        <v>45.6</v>
      </c>
      <c r="F30" s="1">
        <f t="shared" si="5"/>
        <v>490.83839999999998</v>
      </c>
      <c r="G30" s="44">
        <v>4</v>
      </c>
    </row>
    <row r="31" spans="2:19" ht="15.75" thickBot="1" x14ac:dyDescent="0.3">
      <c r="C31" s="47">
        <v>6</v>
      </c>
      <c r="D31" s="45" t="s">
        <v>22</v>
      </c>
      <c r="E31" s="45">
        <v>45.02</v>
      </c>
      <c r="F31" s="1">
        <f t="shared" si="5"/>
        <v>484.59528</v>
      </c>
      <c r="G31" s="45">
        <v>4</v>
      </c>
    </row>
    <row r="32" spans="2:19" ht="15.75" thickBot="1" x14ac:dyDescent="0.3"/>
    <row r="33" spans="8:11" x14ac:dyDescent="0.25">
      <c r="H33" s="5"/>
      <c r="I33" s="5"/>
      <c r="J33" s="5"/>
      <c r="K33" s="6"/>
    </row>
    <row r="34" spans="8:11" ht="15.75" thickBot="1" x14ac:dyDescent="0.3">
      <c r="H34" s="3"/>
      <c r="I34" s="3"/>
      <c r="J34" s="3"/>
      <c r="K34" s="4"/>
    </row>
    <row r="35" spans="8:11" ht="15.75" thickBot="1" x14ac:dyDescent="0.3">
      <c r="H35" s="3"/>
      <c r="I35" s="3"/>
      <c r="J35" s="3"/>
      <c r="K35" s="4"/>
    </row>
    <row r="82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B2:H11"/>
  <sheetViews>
    <sheetView zoomScale="130" zoomScaleNormal="130" workbookViewId="0">
      <selection activeCell="B5" sqref="B5"/>
    </sheetView>
  </sheetViews>
  <sheetFormatPr defaultRowHeight="15" x14ac:dyDescent="0.25"/>
  <cols>
    <col min="4" max="4" width="14.28515625" customWidth="1"/>
    <col min="5" max="5" width="23.85546875" customWidth="1"/>
    <col min="6" max="6" width="21.7109375" customWidth="1"/>
    <col min="7" max="7" width="25.28515625" customWidth="1"/>
    <col min="8" max="8" width="16.28515625" bestFit="1" customWidth="1"/>
  </cols>
  <sheetData>
    <row r="2" spans="2:8" ht="15.75" x14ac:dyDescent="0.25">
      <c r="B2" s="40" t="s">
        <v>20</v>
      </c>
      <c r="C2" s="40" t="s">
        <v>15</v>
      </c>
      <c r="D2" s="40" t="s">
        <v>16</v>
      </c>
      <c r="E2" s="40" t="s">
        <v>17</v>
      </c>
      <c r="F2" s="40" t="s">
        <v>18</v>
      </c>
      <c r="G2" s="40" t="s">
        <v>19</v>
      </c>
      <c r="H2" s="34"/>
    </row>
    <row r="3" spans="2:8" ht="25.5" x14ac:dyDescent="0.25">
      <c r="B3" s="30" t="s">
        <v>38</v>
      </c>
      <c r="C3" s="41">
        <f>'Yashoda Apartment'!G23</f>
        <v>14819</v>
      </c>
      <c r="D3" s="41">
        <f>'Yashoda Apartment'!H23</f>
        <v>16300.899999999996</v>
      </c>
      <c r="E3" s="42" t="e">
        <f>#REF!</f>
        <v>#REF!</v>
      </c>
      <c r="F3" s="42" t="e">
        <f>#REF!</f>
        <v>#REF!</v>
      </c>
      <c r="G3" s="42" t="e">
        <f>#REF!</f>
        <v>#REF!</v>
      </c>
      <c r="H3" s="34"/>
    </row>
    <row r="4" spans="2:8" x14ac:dyDescent="0.25">
      <c r="B4" s="34">
        <f>9+12</f>
        <v>21</v>
      </c>
      <c r="C4" s="34"/>
      <c r="D4" s="34"/>
      <c r="E4" s="34"/>
      <c r="F4" s="34"/>
      <c r="G4" s="34"/>
      <c r="H4" s="43" t="e">
        <f>#REF!*2300</f>
        <v>#REF!</v>
      </c>
    </row>
    <row r="5" spans="2:8" x14ac:dyDescent="0.25">
      <c r="B5" s="34"/>
      <c r="C5" s="34"/>
      <c r="D5" s="34"/>
      <c r="E5" s="34"/>
      <c r="F5" s="34"/>
      <c r="G5" s="34"/>
      <c r="H5" s="34"/>
    </row>
    <row r="11" spans="2:8" x14ac:dyDescent="0.25">
      <c r="E11" t="s">
        <v>21</v>
      </c>
      <c r="F11">
        <v>4900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38"/>
  <sheetViews>
    <sheetView topLeftCell="A10" zoomScaleNormal="100" workbookViewId="0">
      <selection activeCell="L34" sqref="L34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8"/>
      <c r="K4" s="2"/>
      <c r="M4" s="14"/>
      <c r="N4" s="15"/>
      <c r="O4" s="15">
        <f>M4+N4+J4</f>
        <v>0</v>
      </c>
      <c r="P4" s="2" t="e">
        <f>O4/G4</f>
        <v>#DIV/0!</v>
      </c>
    </row>
    <row r="5" spans="4:16" x14ac:dyDescent="0.25">
      <c r="J5" s="8"/>
      <c r="K5" s="2"/>
      <c r="M5" s="14"/>
      <c r="N5" s="15"/>
      <c r="O5" s="14"/>
    </row>
    <row r="6" spans="4:16" x14ac:dyDescent="0.25">
      <c r="J6" s="8"/>
      <c r="K6" s="2"/>
      <c r="L6" s="2"/>
      <c r="M6" s="14"/>
      <c r="N6" s="14"/>
      <c r="O6" s="14"/>
    </row>
    <row r="7" spans="4:16" x14ac:dyDescent="0.25">
      <c r="J7" s="8"/>
      <c r="K7" s="2"/>
    </row>
    <row r="8" spans="4:16" x14ac:dyDescent="0.25">
      <c r="J8" s="8"/>
      <c r="K8" s="2"/>
    </row>
    <row r="9" spans="4:16" x14ac:dyDescent="0.25">
      <c r="J9" s="8"/>
      <c r="K9" s="2"/>
      <c r="L9" s="2"/>
    </row>
    <row r="10" spans="4:16" x14ac:dyDescent="0.25">
      <c r="D10" s="14"/>
      <c r="E10" s="14"/>
      <c r="F10" s="14"/>
      <c r="G10" s="14"/>
      <c r="H10" s="14"/>
      <c r="J10" s="8"/>
      <c r="K10" s="15"/>
      <c r="L10" s="2"/>
    </row>
    <row r="11" spans="4:16" x14ac:dyDescent="0.25">
      <c r="D11" s="14"/>
      <c r="E11" s="14"/>
      <c r="F11" s="14"/>
      <c r="G11" s="14"/>
      <c r="H11" s="14"/>
      <c r="J11" s="8"/>
      <c r="K11" s="15"/>
      <c r="L11" s="2"/>
    </row>
    <row r="12" spans="4:16" x14ac:dyDescent="0.25">
      <c r="D12" s="14"/>
      <c r="E12" s="14"/>
      <c r="F12" s="14"/>
      <c r="G12" s="14"/>
      <c r="J12" s="8"/>
      <c r="K12" s="15"/>
      <c r="L12" s="2"/>
    </row>
    <row r="13" spans="4:16" x14ac:dyDescent="0.25">
      <c r="D13" s="14"/>
      <c r="E13" s="14"/>
      <c r="F13" s="14"/>
      <c r="G13" s="14"/>
      <c r="H13" s="14"/>
      <c r="J13" s="8"/>
      <c r="K13" s="15"/>
      <c r="L13" s="2"/>
    </row>
    <row r="14" spans="4:16" x14ac:dyDescent="0.25">
      <c r="D14" s="14"/>
      <c r="E14" s="14"/>
      <c r="F14" s="14"/>
      <c r="G14" s="14"/>
      <c r="H14" s="14"/>
      <c r="J14" s="18"/>
      <c r="K14" s="15"/>
      <c r="L14" s="2"/>
    </row>
    <row r="15" spans="4:16" x14ac:dyDescent="0.25">
      <c r="D15" s="14"/>
      <c r="E15" s="14"/>
      <c r="F15" s="14"/>
      <c r="G15" s="14"/>
      <c r="H15" s="14"/>
      <c r="K15" s="15"/>
      <c r="L15" s="2"/>
    </row>
    <row r="16" spans="4:16" x14ac:dyDescent="0.25">
      <c r="D16" s="14"/>
      <c r="E16" s="14"/>
      <c r="F16" s="14"/>
      <c r="G16" s="14"/>
      <c r="H16" s="14"/>
      <c r="K16" s="15"/>
      <c r="L16" s="2"/>
    </row>
    <row r="17" spans="4:13" x14ac:dyDescent="0.25">
      <c r="D17" s="14"/>
      <c r="E17" s="14"/>
      <c r="F17" s="14"/>
      <c r="G17" s="14"/>
      <c r="H17" s="14"/>
      <c r="K17" s="15"/>
      <c r="L17" s="2"/>
    </row>
    <row r="18" spans="4:13" x14ac:dyDescent="0.25">
      <c r="D18" s="14"/>
      <c r="E18" s="14"/>
      <c r="F18" s="14"/>
      <c r="G18" s="14"/>
      <c r="H18" s="14"/>
      <c r="K18" s="15"/>
      <c r="L18" s="2"/>
    </row>
    <row r="19" spans="4:13" x14ac:dyDescent="0.25">
      <c r="D19" s="1"/>
      <c r="L19" s="2"/>
    </row>
    <row r="32" spans="4:13" x14ac:dyDescent="0.25">
      <c r="J32">
        <v>59.47</v>
      </c>
      <c r="K32">
        <f>J32*10.764</f>
        <v>640.1350799999999</v>
      </c>
      <c r="L32">
        <v>2520000</v>
      </c>
      <c r="M32">
        <f>L32/K32</f>
        <v>3936.6691167745412</v>
      </c>
    </row>
    <row r="33" spans="10:13" x14ac:dyDescent="0.25">
      <c r="J33">
        <v>106.78</v>
      </c>
      <c r="K33">
        <f>J33*10.764</f>
        <v>1149.3799199999999</v>
      </c>
      <c r="L33">
        <v>4975000</v>
      </c>
      <c r="M33">
        <f>L33/K33</f>
        <v>4328.4208410392284</v>
      </c>
    </row>
    <row r="34" spans="10:13" x14ac:dyDescent="0.25">
      <c r="K34">
        <v>954</v>
      </c>
      <c r="L34">
        <v>4220000</v>
      </c>
      <c r="M34">
        <f t="shared" ref="M34:M38" si="0">L34/K34</f>
        <v>4423.480083857442</v>
      </c>
    </row>
    <row r="35" spans="10:13" x14ac:dyDescent="0.25">
      <c r="M35" t="e">
        <f t="shared" si="0"/>
        <v>#DIV/0!</v>
      </c>
    </row>
    <row r="36" spans="10:13" x14ac:dyDescent="0.25">
      <c r="M36" t="e">
        <f t="shared" si="0"/>
        <v>#DIV/0!</v>
      </c>
    </row>
    <row r="37" spans="10:13" x14ac:dyDescent="0.25">
      <c r="M37" t="e">
        <f t="shared" si="0"/>
        <v>#DIV/0!</v>
      </c>
    </row>
    <row r="38" spans="10:13" x14ac:dyDescent="0.25">
      <c r="M38" t="e">
        <f t="shared" si="0"/>
        <v>#DIV/0!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Yashoda Apartment</vt:lpstr>
      <vt:lpstr>RERA</vt:lpstr>
      <vt:lpstr>Typical &amp; RERA</vt:lpstr>
      <vt:lpstr>Total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2025-02-12T06:43:46Z</dcterms:modified>
</cp:coreProperties>
</file>