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anara Bank\Retail Asset Hub, Vasai\Shohanlal Jain\"/>
    </mc:Choice>
  </mc:AlternateContent>
  <xr:revisionPtr revIDLastSave="0" documentId="13_ncr:1_{8051BD39-EA63-4BAB-9DEF-59FF2A2EDBD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F34" i="23" l="1"/>
  <c r="F33" i="23"/>
  <c r="F32" i="23"/>
  <c r="O4" i="4"/>
  <c r="O5" i="4"/>
  <c r="P5" i="4" s="1"/>
  <c r="O6" i="4"/>
  <c r="O7" i="4"/>
  <c r="P7" i="4" s="1"/>
  <c r="O8" i="4"/>
  <c r="O9" i="4"/>
  <c r="O10" i="4"/>
  <c r="O11" i="4"/>
  <c r="P3" i="4"/>
  <c r="P4" i="4"/>
  <c r="P6" i="4"/>
  <c r="P8" i="4"/>
  <c r="P9" i="4"/>
  <c r="O3" i="4"/>
  <c r="F22" i="23"/>
  <c r="P2" i="4"/>
  <c r="O2" i="4"/>
  <c r="C3" i="4"/>
  <c r="C4" i="4"/>
  <c r="C5" i="4"/>
  <c r="C6" i="4"/>
  <c r="C7" i="4"/>
  <c r="C8" i="4"/>
  <c r="C9" i="4"/>
  <c r="C10" i="4"/>
  <c r="C2" i="4"/>
  <c r="M5" i="23"/>
  <c r="I5" i="23"/>
  <c r="I6" i="23"/>
  <c r="I4" i="23" l="1"/>
  <c r="I3" i="23"/>
  <c r="D3" i="4"/>
  <c r="D5" i="4"/>
  <c r="D7" i="4"/>
  <c r="D8" i="4"/>
  <c r="D9" i="4"/>
  <c r="D6" i="4"/>
  <c r="C11" i="4"/>
  <c r="C12" i="4"/>
  <c r="D4" i="4"/>
  <c r="D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H33" i="23"/>
  <c r="C21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<sst xmlns="http://schemas.openxmlformats.org/spreadsheetml/2006/main" count="111" uniqueCount="90">
  <si>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</si>
  <si>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</si>
  <si>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</si>
  <si>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</si>
  <si>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</si>
  <si>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</si>
  <si>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</si>
  <si>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</si>
  <si>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</si>
  <si>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</si>
  <si>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</si>
  <si>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</si>
  <si>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</si>
  <si>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</si>
  <si>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</si>
  <si>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</si>
  <si>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</si>
  <si>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</si>
  <si>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</si>
  <si>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</si>
  <si>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</si>
  <si>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</si>
  <si>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</si>
  <si>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</si>
  <si>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</si>
  <si>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</si>
  <si>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</si>
  <si>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</si>
  <si>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</si>
  <si>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</si>
  <si>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</si>
  <si>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</si>
  <si>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</si>
  <si>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</si>
  <si>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</si>
  <si>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</si>
  <si>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</si>
  <si>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</si>
  <si>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</si>
  <si>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</si>
  <si>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</si>
  <si>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</si>
  <si>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</si>
  <si>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</si>
  <si>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</si>
  <si>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</si>
  <si>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</si>
  <si>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</si>
  <si>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</si>
  <si>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</si>
  <si>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</si>
  <si>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</si>
  <si>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</si>
  <si>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</si>
  <si>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</si>
  <si>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</si>
  <si>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</si>
  <si>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</si>
  <si>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</si>
  <si>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</si>
  <si>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</si>
  <si>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</si>
  <si>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</si>
  <si>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</si>
  <si>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</si>
  <si>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</si>
  <si>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</si>
  <si>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</si>
  <si>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</si>
  <si>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</si>
  <si>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</si>
  <si>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</si>
  <si>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</si>
  <si>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Canara Bank (RAH Vasai)</t>
  </si>
  <si>
    <t>Lead No. 14257</t>
  </si>
  <si>
    <t>Mr. Shoanlal M. Jain</t>
  </si>
  <si>
    <t>Canara Bank-  (RAH Vasai) - Mr. Shoanlal M. Jain - Residential Flat No. 1606, 16th Floor, Wing - A, Bachiraj Life Space, Village - Dongre, Virar (West), State - Maharashtra, India</t>
  </si>
  <si>
    <t>Bal</t>
  </si>
  <si>
    <t>Tot CA</t>
  </si>
  <si>
    <t>BUA (10%)</t>
  </si>
  <si>
    <t>16rd Flr</t>
  </si>
  <si>
    <t>rate on CA</t>
  </si>
  <si>
    <t>1 BHK</t>
  </si>
  <si>
    <t xml:space="preserve">FB + Dry </t>
  </si>
  <si>
    <t>TOT CA</t>
  </si>
  <si>
    <t>Built up area (10%)</t>
  </si>
  <si>
    <t>Approx</t>
  </si>
  <si>
    <t xml:space="preserve">agreement </t>
  </si>
  <si>
    <t>23.01.2025</t>
  </si>
  <si>
    <t>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</si>
</sst>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1" fontId="0" fillId="2" borderId="0" xfId="0" applyNumberFormat="1" applyFont="1" applyFill="1"/>
    <xf numFmtId="0" fontId="17" fillId="2" borderId="0" xfId="0" applyFont="1" applyFill="1" applyAlignment="1">
      <alignment horizontal="center"/>
    </xf>
    <xf numFmtId="1" fontId="17" fillId="2" borderId="0" xfId="0" applyNumberFormat="1" applyFont="1" applyFill="1"/>
    <xf numFmtId="0" fontId="0" fillId="0" borderId="0" xfId="0" applyAlignment="1">
      <alignment vertical="center"/>
    </xf>
    <xf numFmtId="43" fontId="0" fillId="2" borderId="0" xfId="1" applyFont="1" applyFill="1"/>
    <xf numFmtId="4" fontId="0" fillId="2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1611923</xdr:colOff>
      <xdr:row>10</xdr:row>
      <xdr:rowOff>7325</xdr:rowOff>
    </xdr:from>
    <xdr:to>
      <xdr:col>9</xdr:col>
      <xdr:colOff>402981</xdr:colOff>
      <xdr:row>16</xdr:row>
      <xdr:rowOff>150379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DEB34C-6D2C-763C-3A1A-29C745FF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3635" y="2351940"/>
          <a:ext cx="4425461" cy="12860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158176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047E34-8D82-1A00-3B99-2FB94CE94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88330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48482</xdr:colOff>
      <xdr:row>32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49306-62D1-6CC3-9C23-E23A1774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4482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13</xdr:col>
      <xdr:colOff>58264</xdr:colOff>
      <xdr:row>56</xdr:row>
      <xdr:rowOff>114901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FEDF3-A4F3-EE31-0F58-05435476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7983064" cy="43059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D91CD1-C37E-EA25-73AC-9E7E2B37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525139</xdr:colOff>
      <xdr:row>81</xdr:row>
      <xdr:rowOff>143905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A46D5C-01F0-8A7F-A289-8EEC0D4F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9059539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14</xdr:col>
      <xdr:colOff>448929</xdr:colOff>
      <xdr:row>120</xdr:row>
      <xdr:rowOff>153378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F4E7E6-E8C5-1F52-66C3-49E4E09A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8983329" cy="7011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515613</xdr:colOff>
      <xdr:row>165</xdr:row>
      <xdr:rowOff>105906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DF6608-CBF7-B823-EC97-A3B6D9DE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431500"/>
          <a:ext cx="9050013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381989</xdr:colOff>
      <xdr:row>211</xdr:row>
      <xdr:rowOff>10696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4DC288-BDDE-2680-F868-5E8281A3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7087589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9</xdr:col>
      <xdr:colOff>172240</xdr:colOff>
      <xdr:row>252</xdr:row>
      <xdr:rowOff>48669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90FF36-47C0-DD44-17E6-E65853BE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576500"/>
          <a:ext cx="5658640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0" t="s">
        <v>43</v>
      </c>
      <c r="H2" s="101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1" customWidth="1"/>
    <col min="4" max="4" width="15.5703125" style="12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2"/>
      <c r="D1" s="113"/>
    </row>
    <row r="2" spans="1:13" x14ac:dyDescent="0.25">
      <c r="A2" s="9"/>
      <c r="C2" s="98" t="s">
        <v>80</v>
      </c>
      <c r="D2" s="114"/>
      <c r="F2" s="5"/>
      <c r="G2" s="5"/>
      <c r="H2" s="98" t="s">
        <v>72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5">
        <f>C4+C5</f>
        <v>10500</v>
      </c>
      <c r="D3" s="116" t="s">
        <v>81</v>
      </c>
      <c r="F3" s="72" t="s">
        <v>66</v>
      </c>
      <c r="G3" s="104" t="s">
        <v>62</v>
      </c>
      <c r="H3" s="105">
        <v>34.61</v>
      </c>
      <c r="I3" s="106">
        <f>H3*10.764</f>
        <v>372.54203999999999</v>
      </c>
      <c r="J3" s="76"/>
      <c r="L3" t="s">
        <v>70</v>
      </c>
      <c r="M3">
        <v>368</v>
      </c>
    </row>
    <row r="4" spans="1:13" ht="30" x14ac:dyDescent="0.25">
      <c r="A4" s="12" t="s">
        <v>9</v>
      </c>
      <c r="B4" s="11"/>
      <c r="C4" s="115">
        <v>2500</v>
      </c>
      <c r="D4" s="117"/>
      <c r="F4" s="83" t="s">
        <v>82</v>
      </c>
      <c r="G4" s="104" t="s">
        <v>77</v>
      </c>
      <c r="H4" s="105">
        <v>3.44</v>
      </c>
      <c r="I4" s="106">
        <f>H4*10.764</f>
        <v>37.02816</v>
      </c>
      <c r="J4" s="73"/>
      <c r="L4" s="109" t="s">
        <v>83</v>
      </c>
      <c r="M4" s="109">
        <v>34</v>
      </c>
    </row>
    <row r="5" spans="1:13" ht="15.75" x14ac:dyDescent="0.25">
      <c r="A5" s="9" t="s">
        <v>10</v>
      </c>
      <c r="B5" s="11"/>
      <c r="C5" s="115">
        <v>8000</v>
      </c>
      <c r="D5" s="117"/>
      <c r="F5" s="5"/>
      <c r="G5" s="107" t="s">
        <v>78</v>
      </c>
      <c r="H5" s="107"/>
      <c r="I5" s="108">
        <f>SUM(I3:I4)</f>
        <v>409.5702</v>
      </c>
      <c r="L5" t="s">
        <v>84</v>
      </c>
      <c r="M5">
        <f>SUM(M3:M4)</f>
        <v>402</v>
      </c>
    </row>
    <row r="6" spans="1:13" x14ac:dyDescent="0.25">
      <c r="A6" s="9" t="s">
        <v>11</v>
      </c>
      <c r="B6" s="11"/>
      <c r="C6" s="115">
        <f>C4</f>
        <v>2500</v>
      </c>
      <c r="D6" s="117"/>
      <c r="F6" s="5"/>
      <c r="G6" s="73" t="s">
        <v>79</v>
      </c>
      <c r="H6" s="73">
        <v>41.854999999999997</v>
      </c>
      <c r="I6" s="74">
        <f>H6*10.764</f>
        <v>450.52721999999994</v>
      </c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4" t="s">
        <v>86</v>
      </c>
      <c r="E8" s="99">
        <v>2023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18">
        <f>C10%</f>
        <v>0</v>
      </c>
      <c r="D11" s="118"/>
      <c r="E11" s="3"/>
    </row>
    <row r="12" spans="1:13" x14ac:dyDescent="0.25">
      <c r="A12" s="9" t="s">
        <v>16</v>
      </c>
      <c r="B12" s="11"/>
      <c r="C12" s="115">
        <f>C6*C11</f>
        <v>0</v>
      </c>
      <c r="D12" s="117"/>
      <c r="E12" s="73"/>
    </row>
    <row r="13" spans="1:13" x14ac:dyDescent="0.25">
      <c r="A13" s="9" t="s">
        <v>17</v>
      </c>
      <c r="B13" s="11"/>
      <c r="C13" s="115">
        <f>C6-C12</f>
        <v>2500</v>
      </c>
      <c r="D13" s="117"/>
    </row>
    <row r="14" spans="1:13" x14ac:dyDescent="0.25">
      <c r="A14" s="9" t="s">
        <v>10</v>
      </c>
      <c r="B14" s="11"/>
      <c r="C14" s="115">
        <f>C5</f>
        <v>8000</v>
      </c>
      <c r="D14" s="117"/>
      <c r="F14" s="71"/>
      <c r="G14" s="71"/>
      <c r="H14" s="4"/>
    </row>
    <row r="15" spans="1:13" x14ac:dyDescent="0.25">
      <c r="B15" s="11"/>
      <c r="C15" s="115"/>
      <c r="D15" s="117"/>
      <c r="H15" s="4"/>
    </row>
    <row r="16" spans="1:13" x14ac:dyDescent="0.25">
      <c r="A16" s="15" t="s">
        <v>18</v>
      </c>
      <c r="B16" s="16"/>
      <c r="C16" s="116">
        <f>C14+C13</f>
        <v>10500</v>
      </c>
      <c r="D16" s="11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19">
        <v>410</v>
      </c>
      <c r="D18" s="119"/>
      <c r="E18" s="94"/>
      <c r="H18" s="96"/>
    </row>
    <row r="19" spans="1:8" x14ac:dyDescent="0.25">
      <c r="A19" s="9"/>
      <c r="B19" s="4"/>
      <c r="C19" s="120">
        <f>C18*C16</f>
        <v>4305000</v>
      </c>
      <c r="D19" s="121" t="s">
        <v>41</v>
      </c>
      <c r="E19" s="95"/>
      <c r="H19" s="4"/>
    </row>
    <row r="20" spans="1:8" x14ac:dyDescent="0.25">
      <c r="A20" s="9"/>
      <c r="B20" s="31"/>
      <c r="C20" s="122">
        <f>C19*0.9</f>
        <v>3874500</v>
      </c>
      <c r="D20" s="121" t="s">
        <v>19</v>
      </c>
      <c r="E20" s="75"/>
      <c r="F20" s="6"/>
      <c r="H20" s="71"/>
    </row>
    <row r="21" spans="1:8" x14ac:dyDescent="0.25">
      <c r="A21" s="9"/>
      <c r="C21" s="122">
        <f>C19*80%</f>
        <v>3444000</v>
      </c>
      <c r="D21" s="121" t="s">
        <v>20</v>
      </c>
      <c r="E21" s="75"/>
      <c r="F21" s="31"/>
    </row>
    <row r="22" spans="1:8" x14ac:dyDescent="0.25">
      <c r="A22" s="9"/>
      <c r="E22" s="75"/>
      <c r="F22">
        <f>C18/4300000</f>
        <v>9.5348837209302328E-5</v>
      </c>
    </row>
    <row r="23" spans="1:8" x14ac:dyDescent="0.25">
      <c r="A23" s="17" t="s">
        <v>21</v>
      </c>
      <c r="B23" s="18"/>
      <c r="C23" s="123">
        <f>C4*D23</f>
        <v>1127500.0000000002</v>
      </c>
      <c r="D23" s="123">
        <f>C18*1.1</f>
        <v>451.00000000000006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122">
        <f>C19*0.03/12</f>
        <v>10762.5</v>
      </c>
      <c r="D25" s="122"/>
      <c r="E25" s="75"/>
    </row>
    <row r="26" spans="1:8" x14ac:dyDescent="0.25">
      <c r="C26" s="122"/>
      <c r="D26" s="122"/>
      <c r="F26" s="73" t="s">
        <v>74</v>
      </c>
    </row>
    <row r="27" spans="1:8" x14ac:dyDescent="0.25">
      <c r="A27" s="5" t="s">
        <v>76</v>
      </c>
      <c r="B27" s="5"/>
      <c r="C27" s="124"/>
      <c r="D27" s="124"/>
    </row>
    <row r="28" spans="1:8" x14ac:dyDescent="0.25">
      <c r="D28" s="125"/>
    </row>
    <row r="29" spans="1:8" x14ac:dyDescent="0.25">
      <c r="A29" t="s">
        <v>87</v>
      </c>
      <c r="B29" s="6">
        <v>3500000</v>
      </c>
      <c r="G29" s="3"/>
      <c r="H29" s="3"/>
    </row>
    <row r="30" spans="1:8" ht="18.75" x14ac:dyDescent="0.3">
      <c r="A30" t="s">
        <v>88</v>
      </c>
      <c r="E30" s="102" t="s">
        <v>73</v>
      </c>
      <c r="F30" s="102"/>
      <c r="G30" s="3"/>
      <c r="H30" s="3"/>
    </row>
    <row r="31" spans="1:8" ht="18.75" x14ac:dyDescent="0.3">
      <c r="E31" s="102" t="s">
        <v>75</v>
      </c>
      <c r="F31" s="102"/>
      <c r="G31" s="3"/>
      <c r="H31" s="3"/>
    </row>
    <row r="32" spans="1:8" ht="18.75" x14ac:dyDescent="0.3">
      <c r="E32" s="97" t="s">
        <v>41</v>
      </c>
      <c r="F32" s="97">
        <f>C19</f>
        <v>4305000</v>
      </c>
      <c r="G32" s="3"/>
      <c r="H32" s="3"/>
    </row>
    <row r="33" spans="1:8" ht="18.75" x14ac:dyDescent="0.3">
      <c r="E33" s="97" t="s">
        <v>19</v>
      </c>
      <c r="F33" s="97">
        <f>C20</f>
        <v>3874500</v>
      </c>
      <c r="G33" s="3"/>
      <c r="H33" s="75">
        <f>F32*80</f>
        <v>344400000</v>
      </c>
    </row>
    <row r="34" spans="1:8" ht="18.75" x14ac:dyDescent="0.3">
      <c r="E34" s="97" t="s">
        <v>20</v>
      </c>
      <c r="F34" s="97">
        <f>C21</f>
        <v>3444000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21">
        <f>C83*C82</f>
        <v>0</v>
      </c>
    </row>
  </sheetData>
  <mergeCells count="3">
    <mergeCell ref="E30:F30"/>
    <mergeCell ref="E31:F31"/>
    <mergeCell ref="G5:H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P23" sqref="P2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85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79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438</v>
      </c>
      <c r="C2">
        <f>B2*1.1</f>
        <v>481.8</v>
      </c>
      <c r="D2" s="87">
        <f>C2*1.2</f>
        <v>578.16</v>
      </c>
      <c r="E2" s="111">
        <v>4600000</v>
      </c>
      <c r="F2" s="111">
        <f>E2/B2</f>
        <v>10502.283105022831</v>
      </c>
      <c r="G2" s="77">
        <f>E2/C2</f>
        <v>9547.5300954753002</v>
      </c>
      <c r="H2">
        <f>E2/D2</f>
        <v>7956.2750795627517</v>
      </c>
      <c r="I2">
        <v>16</v>
      </c>
      <c r="J2">
        <v>1606</v>
      </c>
      <c r="N2">
        <v>40.6</v>
      </c>
      <c r="O2" s="86">
        <f>N2*10.764</f>
        <v>437.01839999999999</v>
      </c>
      <c r="P2" s="87">
        <f>O2*1.1</f>
        <v>480.72024000000005</v>
      </c>
      <c r="Q2" s="87">
        <v>3953068</v>
      </c>
      <c r="R2" s="87">
        <f t="shared" ref="R2:R3" si="0">Q2/O2</f>
        <v>9045.5413318981537</v>
      </c>
      <c r="S2" s="87">
        <f>Q2/P2</f>
        <v>8223.2193926346845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643</v>
      </c>
      <c r="C3">
        <f t="shared" ref="C3:C10" si="1">B3*1.1</f>
        <v>707.30000000000007</v>
      </c>
      <c r="D3" s="87">
        <f t="shared" ref="D3:D9" si="2">C3*1.2</f>
        <v>848.7600000000001</v>
      </c>
      <c r="E3" s="111">
        <v>7500000</v>
      </c>
      <c r="F3" s="111">
        <f t="shared" ref="F3:F6" si="3">E3/B3</f>
        <v>11664.07465007776</v>
      </c>
      <c r="G3" s="77">
        <f t="shared" ref="G3:G7" si="4">E3/C3</f>
        <v>10603.704227343418</v>
      </c>
      <c r="H3">
        <f t="shared" ref="H3:H7" si="5">E3/D3</f>
        <v>8836.4201894528469</v>
      </c>
      <c r="I3">
        <v>21</v>
      </c>
      <c r="J3">
        <v>2103</v>
      </c>
      <c r="N3">
        <v>40.6</v>
      </c>
      <c r="O3" s="86">
        <f>N3*10.764</f>
        <v>437.01839999999999</v>
      </c>
      <c r="P3" s="87">
        <f t="shared" ref="P3:P9" si="6">O3*1.1</f>
        <v>480.72024000000005</v>
      </c>
      <c r="Q3" s="87">
        <v>4305273</v>
      </c>
      <c r="R3" s="111">
        <f t="shared" si="0"/>
        <v>9851.4684965209708</v>
      </c>
      <c r="S3" s="87">
        <f>Q3/P3</f>
        <v>8955.8804513826999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441</v>
      </c>
      <c r="C4">
        <f t="shared" si="1"/>
        <v>485.1</v>
      </c>
      <c r="D4" s="87">
        <f t="shared" si="2"/>
        <v>582.12</v>
      </c>
      <c r="E4" s="111">
        <v>4475000</v>
      </c>
      <c r="F4" s="111">
        <f t="shared" si="3"/>
        <v>10147.392290249432</v>
      </c>
      <c r="G4" s="77">
        <f t="shared" si="4"/>
        <v>9224.9020820449387</v>
      </c>
      <c r="H4">
        <f t="shared" si="5"/>
        <v>7687.4184017041161</v>
      </c>
      <c r="I4">
        <v>9</v>
      </c>
      <c r="J4">
        <v>903</v>
      </c>
      <c r="N4">
        <v>32.89</v>
      </c>
      <c r="O4" s="86">
        <f t="shared" ref="O4:O11" si="7">N4*10.764</f>
        <v>354.02796000000001</v>
      </c>
      <c r="P4" s="87">
        <f t="shared" si="6"/>
        <v>389.43075600000003</v>
      </c>
      <c r="Q4" s="87">
        <v>3761000</v>
      </c>
      <c r="R4" s="111">
        <f>Q4/O4</f>
        <v>10623.454712447005</v>
      </c>
      <c r="S4" s="87">
        <f>Q4/P4</f>
        <v>9657.6861022245503</v>
      </c>
      <c r="T4" s="87"/>
      <c r="U4" s="88"/>
      <c r="V4" s="3"/>
      <c r="W4" s="3"/>
      <c r="X4" s="3"/>
      <c r="Y4" s="3"/>
    </row>
    <row r="5" spans="1:32" x14ac:dyDescent="0.25">
      <c r="B5" s="71">
        <v>441</v>
      </c>
      <c r="C5">
        <f t="shared" si="1"/>
        <v>485.1</v>
      </c>
      <c r="D5" s="87">
        <f t="shared" si="2"/>
        <v>582.12</v>
      </c>
      <c r="E5" s="87">
        <v>5200000</v>
      </c>
      <c r="F5" s="87">
        <f t="shared" si="3"/>
        <v>11791.383219954649</v>
      </c>
      <c r="G5" s="77">
        <f t="shared" si="4"/>
        <v>10719.439290867862</v>
      </c>
      <c r="H5">
        <f t="shared" si="5"/>
        <v>8932.8660757232192</v>
      </c>
      <c r="I5">
        <v>19</v>
      </c>
      <c r="J5">
        <v>1910</v>
      </c>
      <c r="N5">
        <v>37.25</v>
      </c>
      <c r="O5" s="86">
        <f t="shared" si="7"/>
        <v>400.959</v>
      </c>
      <c r="P5" s="87">
        <f t="shared" si="6"/>
        <v>441.05490000000003</v>
      </c>
      <c r="Q5" s="87">
        <v>3943697</v>
      </c>
      <c r="R5" s="111">
        <f>Q5/O5</f>
        <v>9835.6615015500338</v>
      </c>
      <c r="S5" s="87">
        <f>Q5/P5</f>
        <v>8941.5104559545762</v>
      </c>
      <c r="T5" s="87"/>
      <c r="U5" s="88"/>
      <c r="V5" s="3"/>
      <c r="W5" s="3"/>
      <c r="X5" s="3"/>
      <c r="Y5" s="3"/>
    </row>
    <row r="6" spans="1:32" x14ac:dyDescent="0.25">
      <c r="B6">
        <v>441</v>
      </c>
      <c r="C6">
        <f t="shared" si="1"/>
        <v>485.1</v>
      </c>
      <c r="D6" s="87">
        <f t="shared" si="2"/>
        <v>582.12</v>
      </c>
      <c r="E6" s="126">
        <v>4500000</v>
      </c>
      <c r="F6" s="126">
        <f t="shared" si="3"/>
        <v>10204.081632653062</v>
      </c>
      <c r="G6" s="77">
        <f t="shared" si="4"/>
        <v>9276.4378478664185</v>
      </c>
      <c r="H6">
        <f t="shared" si="5"/>
        <v>7730.3648732220163</v>
      </c>
      <c r="O6" s="86">
        <f t="shared" si="7"/>
        <v>0</v>
      </c>
      <c r="P6" s="87">
        <f t="shared" si="6"/>
        <v>0</v>
      </c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B7">
        <v>440</v>
      </c>
      <c r="C7">
        <f t="shared" si="1"/>
        <v>484.00000000000006</v>
      </c>
      <c r="D7" s="87">
        <f t="shared" si="2"/>
        <v>580.80000000000007</v>
      </c>
      <c r="E7" s="87">
        <v>4400000</v>
      </c>
      <c r="F7" s="126">
        <f t="shared" ref="F7:F14" si="8">ROUND((E7/B7),0)</f>
        <v>10000</v>
      </c>
      <c r="G7" s="77">
        <f t="shared" si="4"/>
        <v>9090.9090909090901</v>
      </c>
      <c r="H7">
        <f t="shared" si="5"/>
        <v>7575.7575757575751</v>
      </c>
      <c r="O7" s="86">
        <f t="shared" si="7"/>
        <v>0</v>
      </c>
      <c r="P7" s="87">
        <f t="shared" si="6"/>
        <v>0</v>
      </c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C8">
        <f t="shared" si="1"/>
        <v>0</v>
      </c>
      <c r="D8" s="87">
        <f t="shared" si="2"/>
        <v>0</v>
      </c>
      <c r="E8" s="87"/>
      <c r="F8" s="87" t="e">
        <f t="shared" si="8"/>
        <v>#DIV/0!</v>
      </c>
      <c r="G8" s="77" t="e">
        <f t="shared" ref="G8:G9" si="9">F8/C8</f>
        <v>#DIV/0!</v>
      </c>
      <c r="H8" t="e">
        <f t="shared" ref="H8:H13" si="10">F8/D8</f>
        <v>#DIV/0!</v>
      </c>
      <c r="O8" s="86">
        <f t="shared" si="7"/>
        <v>0</v>
      </c>
      <c r="P8" s="87">
        <f t="shared" si="6"/>
        <v>0</v>
      </c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1"/>
        <v>0</v>
      </c>
      <c r="D9" s="87">
        <f t="shared" si="2"/>
        <v>0</v>
      </c>
      <c r="E9" s="87"/>
      <c r="F9" s="87" t="e">
        <f t="shared" si="8"/>
        <v>#DIV/0!</v>
      </c>
      <c r="G9" s="77" t="e">
        <f t="shared" si="9"/>
        <v>#DIV/0!</v>
      </c>
      <c r="H9" t="e">
        <f t="shared" si="10"/>
        <v>#DIV/0!</v>
      </c>
      <c r="O9" s="86">
        <f t="shared" si="7"/>
        <v>0</v>
      </c>
      <c r="P9" s="87">
        <f t="shared" si="6"/>
        <v>0</v>
      </c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87">
        <v>0</v>
      </c>
      <c r="E10" s="87"/>
      <c r="F10" s="87" t="e">
        <f t="shared" si="8"/>
        <v>#DIV/0!</v>
      </c>
      <c r="G10" t="e">
        <f t="shared" ref="G10:G14" si="11">ROUND((E10/C10),0)</f>
        <v>#DIV/0!</v>
      </c>
      <c r="H10" t="e">
        <f t="shared" si="10"/>
        <v>#DIV/0!</v>
      </c>
      <c r="O10" s="86">
        <f t="shared" si="7"/>
        <v>0</v>
      </c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ref="C6:C12" si="12">B11*1.2</f>
        <v>0</v>
      </c>
      <c r="D11">
        <f t="shared" ref="D11:D14" si="13">C11*1.2</f>
        <v>0</v>
      </c>
      <c r="E11" s="87"/>
      <c r="F11" t="e">
        <f t="shared" si="8"/>
        <v>#DIV/0!</v>
      </c>
      <c r="G11" t="e">
        <f t="shared" si="11"/>
        <v>#DIV/0!</v>
      </c>
      <c r="H11" t="e">
        <f t="shared" si="10"/>
        <v>#DIV/0!</v>
      </c>
      <c r="O11" s="86">
        <f t="shared" si="7"/>
        <v>0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2"/>
        <v>0</v>
      </c>
      <c r="D12">
        <f t="shared" si="13"/>
        <v>0</v>
      </c>
      <c r="E12" s="87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87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87"/>
      <c r="F14" t="e">
        <f t="shared" si="8"/>
        <v>#DIV/0!</v>
      </c>
      <c r="G14" t="e">
        <f t="shared" si="11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7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7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7"/>
      <c r="T16" s="87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7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7"/>
      <c r="T17" s="87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7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110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45:M117"/>
  <sheetViews>
    <sheetView topLeftCell="A22" zoomScale="130" zoomScaleNormal="130" workbookViewId="0">
      <selection activeCell="L44" sqref="L44"/>
    </sheetView>
  </sheetViews>
  <sheetFormatPr defaultRowHeight="15" x14ac:dyDescent="0.25"/>
  <sheetData>
    <row r="45" spans="8:9" x14ac:dyDescent="0.25">
      <c r="H45" t="s">
        <v>89</v>
      </c>
      <c r="I45">
        <v>11</v>
      </c>
    </row>
    <row r="117" spans="6:13" x14ac:dyDescent="0.25">
      <c r="F117" s="103" t="s">
        <v>55</v>
      </c>
      <c r="G117" s="103"/>
      <c r="H117" s="103"/>
      <c r="I117" s="103"/>
      <c r="J117" s="103"/>
      <c r="K117" s="103"/>
      <c r="L117" s="103"/>
      <c r="M117" s="10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workbookViewId="0">
      <selection activeCell="A35" sqref="A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93" workbookViewId="0">
      <selection activeCell="N222" sqref="N2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2025-02-12T10:47:08Z</dcterms:modified>
</cp:coreProperties>
</file>