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Q17" i="24" l="1"/>
  <c r="S19" i="22"/>
  <c r="Y46" i="4" l="1"/>
  <c r="W46" i="4"/>
  <c r="J34" i="4"/>
  <c r="G34" i="4"/>
  <c r="H34" i="4"/>
  <c r="H32" i="4"/>
  <c r="H33" i="4"/>
  <c r="T17" i="24" l="1"/>
  <c r="W13" i="23"/>
  <c r="U12" i="22"/>
  <c r="T12" i="21"/>
  <c r="U19" i="20"/>
  <c r="U11" i="19"/>
  <c r="H31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8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Y45" i="4" l="1"/>
  <c r="S41" i="4"/>
  <c r="Y47" i="4" l="1"/>
  <c r="W51" i="4"/>
  <c r="W47" i="4"/>
</calcChain>
</file>

<file path=xl/sharedStrings.xml><?xml version="1.0" encoding="utf-8"?>
<sst xmlns="http://schemas.openxmlformats.org/spreadsheetml/2006/main" count="51" uniqueCount="44">
  <si>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</si>
  <si>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</si>
  <si>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</si>
  <si>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</si>
  <si>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</si>
  <si>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</si>
  <si>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</si>
  <si>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</si>
  <si>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</si>
  <si>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</si>
  <si>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</si>
  <si>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</si>
  <si>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</si>
  <si>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</si>
  <si>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</si>
  <si>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</si>
  <si>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</si>
  <si>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</si>
  <si>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</si>
  <si>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</si>
  <si>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</si>
  <si>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</si>
  <si>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</si>
  <si>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</si>
  <si>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</si>
  <si>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</si>
  <si>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</si>
  <si>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</si>
  <si>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</si>
  <si>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</si>
  <si>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</si>
  <si>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</si>
  <si>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</si>
  <si>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</si>
  <si>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</si>
  <si>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</si>
  <si>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</si>
  <si>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</si>
  <si>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</si>
  <si>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1 Car Park</t>
  </si>
  <si>
    <t>Agree CA</t>
  </si>
  <si>
    <t>Bal</t>
  </si>
  <si>
    <t xml:space="preserve">Utility </t>
  </si>
  <si>
    <t>SVC CO-OPERATIVE BANK LTD ( Vakola Branch ) - Shreeya Sameer Joshi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</si>
</sst>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164" fontId="0" fillId="3" borderId="0" xfId="0" applyNumberForma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258232</xdr:colOff>
      <xdr:row>49</xdr:row>
      <xdr:rowOff>163187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6BE6192A-3517-4BEF-A5DB-A68525299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73432" cy="904048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16</xdr:col>
      <xdr:colOff>77402</xdr:colOff>
      <xdr:row>43</xdr:row>
      <xdr:rowOff>77327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2F679F0-B6FD-44E6-90BA-7C62153AE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8611802" cy="807832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16</xdr:col>
      <xdr:colOff>201244</xdr:colOff>
      <xdr:row>40</xdr:row>
      <xdr:rowOff>172511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12396180-45AE-4576-83CF-D945557E1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8735644" cy="760201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133350</xdr:rowOff>
    </xdr:from>
    <xdr:to>
      <xdr:col>14</xdr:col>
      <xdr:colOff>201243</xdr:colOff>
      <xdr:row>42</xdr:row>
      <xdr:rowOff>39203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70D1975B-8BB9-432A-A45E-F96D6D65F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33350"/>
          <a:ext cx="8726118" cy="79068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201074</xdr:colOff>
      <xdr:row>52</xdr:row>
      <xdr:rowOff>153644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D5810C86-CE82-4F24-94D5-FADD561F7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516274" cy="8916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220127</xdr:colOff>
      <xdr:row>47</xdr:row>
      <xdr:rowOff>134592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D6841BE7-1261-4379-BB00-ED29751D3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35327" cy="88975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267758</xdr:colOff>
      <xdr:row>49</xdr:row>
      <xdr:rowOff>163177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C58D8595-12F2-4D5C-85EA-28CD66A11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82958" cy="8973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201074</xdr:colOff>
      <xdr:row>54</xdr:row>
      <xdr:rowOff>48881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F2BB3E69-213B-44FC-9DD5-34B42A37A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516274" cy="9002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286811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B6097557-E59A-4D3E-8954-3C14EB5B6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602011" cy="8888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163139</xdr:colOff>
      <xdr:row>40</xdr:row>
      <xdr:rowOff>29616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1381A0DB-336E-4F91-860A-267424ACE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97539" cy="745911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172665</xdr:colOff>
      <xdr:row>42</xdr:row>
      <xdr:rowOff>96353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57016C08-DCC7-46F1-BE78-4148BAEA2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07065" cy="790685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41</xdr:row>
      <xdr:rowOff>67748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221E6623-BB39-42A3-AB31-12145A8EF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76877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"/>
  <sheetViews>
    <sheetView tabSelected="1" topLeftCell="A4" zoomScaleNormal="100" workbookViewId="0">
      <selection activeCell="J11" sqref="J1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6" t="s">
        <v>35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822</v>
      </c>
      <c r="C3" s="4">
        <f>B3*1.2</f>
        <v>986.4</v>
      </c>
      <c r="D3" s="4">
        <f t="shared" ref="D3:D14" si="2">C3*1.2</f>
        <v>1183.6799999999998</v>
      </c>
      <c r="E3" s="5">
        <f t="shared" ref="E3:E14" si="3">R3</f>
        <v>22096919</v>
      </c>
      <c r="F3" s="9">
        <f t="shared" ref="F3:F14" si="4">ROUND((E3/B3),0)</f>
        <v>26882</v>
      </c>
      <c r="G3" s="9">
        <f t="shared" ref="G3:G14" si="5">ROUND((E3/C3),0)</f>
        <v>22402</v>
      </c>
      <c r="H3" s="9">
        <f t="shared" ref="H3:H14" si="6">ROUND((E3/D3),0)</f>
        <v>18668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822</v>
      </c>
      <c r="R3" s="2">
        <v>22096919</v>
      </c>
    </row>
    <row r="4" spans="1:20" x14ac:dyDescent="0.25">
      <c r="A4" s="4">
        <f t="shared" ref="A4:A9" si="9">N4</f>
        <v>0</v>
      </c>
      <c r="B4" s="4">
        <f t="shared" ref="B4:B9" si="10">Q4</f>
        <v>826</v>
      </c>
      <c r="C4" s="4">
        <f t="shared" ref="C4:C9" si="11">B4*1.2</f>
        <v>991.19999999999993</v>
      </c>
      <c r="D4" s="4">
        <f t="shared" ref="D4:D9" si="12">C4*1.2</f>
        <v>1189.4399999999998</v>
      </c>
      <c r="E4" s="5">
        <f t="shared" ref="E4:E9" si="13">R4</f>
        <v>22346919</v>
      </c>
      <c r="F4" s="9">
        <f t="shared" ref="F4:F9" si="14">ROUND((E4/B4),0)</f>
        <v>27054</v>
      </c>
      <c r="G4" s="9">
        <f t="shared" ref="G4:G9" si="15">ROUND((E4/C4),0)</f>
        <v>22545</v>
      </c>
      <c r="H4" s="9">
        <f t="shared" ref="H4:H9" si="16">ROUND((E4/D4),0)</f>
        <v>18788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826</v>
      </c>
      <c r="R4" s="2">
        <v>22346919</v>
      </c>
    </row>
    <row r="5" spans="1:20" x14ac:dyDescent="0.25">
      <c r="A5" s="4">
        <f t="shared" si="9"/>
        <v>0</v>
      </c>
      <c r="B5" s="4">
        <f t="shared" si="10"/>
        <v>427</v>
      </c>
      <c r="C5" s="4">
        <f t="shared" si="11"/>
        <v>512.4</v>
      </c>
      <c r="D5" s="4">
        <f t="shared" si="12"/>
        <v>614.88</v>
      </c>
      <c r="E5" s="5">
        <f t="shared" si="13"/>
        <v>10833828</v>
      </c>
      <c r="F5" s="9">
        <f t="shared" si="14"/>
        <v>25372</v>
      </c>
      <c r="G5" s="9">
        <f t="shared" si="15"/>
        <v>21143</v>
      </c>
      <c r="H5" s="9">
        <f t="shared" si="16"/>
        <v>17619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427</v>
      </c>
      <c r="R5" s="2">
        <v>10833828</v>
      </c>
    </row>
    <row r="6" spans="1:20" s="44" customFormat="1" x14ac:dyDescent="0.25">
      <c r="A6" s="42">
        <f t="shared" si="9"/>
        <v>0</v>
      </c>
      <c r="B6" s="42">
        <f t="shared" si="10"/>
        <v>1126</v>
      </c>
      <c r="C6" s="42">
        <f t="shared" si="11"/>
        <v>1351.2</v>
      </c>
      <c r="D6" s="42">
        <f t="shared" si="12"/>
        <v>1621.44</v>
      </c>
      <c r="E6" s="43">
        <f t="shared" si="13"/>
        <v>32722659</v>
      </c>
      <c r="F6" s="42">
        <f t="shared" si="14"/>
        <v>29061</v>
      </c>
      <c r="G6" s="42">
        <f t="shared" si="15"/>
        <v>24217</v>
      </c>
      <c r="H6" s="42">
        <f t="shared" si="16"/>
        <v>20181</v>
      </c>
      <c r="I6" s="42" t="e">
        <f>#REF!</f>
        <v>#REF!</v>
      </c>
      <c r="J6" s="42">
        <f t="shared" si="17"/>
        <v>0</v>
      </c>
      <c r="O6" s="44">
        <v>0</v>
      </c>
      <c r="P6" s="44">
        <f t="shared" si="18"/>
        <v>0</v>
      </c>
      <c r="Q6" s="44">
        <v>1126</v>
      </c>
      <c r="R6" s="45">
        <v>32722659</v>
      </c>
    </row>
    <row r="7" spans="1:20" x14ac:dyDescent="0.25">
      <c r="A7" s="4">
        <f t="shared" si="9"/>
        <v>0</v>
      </c>
      <c r="B7" s="4">
        <f t="shared" si="10"/>
        <v>413</v>
      </c>
      <c r="C7" s="4">
        <f t="shared" si="11"/>
        <v>495.59999999999997</v>
      </c>
      <c r="D7" s="4">
        <f t="shared" si="12"/>
        <v>594.71999999999991</v>
      </c>
      <c r="E7" s="5">
        <f t="shared" si="13"/>
        <v>10035522</v>
      </c>
      <c r="F7" s="9">
        <f t="shared" si="14"/>
        <v>24299</v>
      </c>
      <c r="G7" s="9">
        <f t="shared" si="15"/>
        <v>20249</v>
      </c>
      <c r="H7" s="9">
        <f t="shared" si="16"/>
        <v>16874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413</v>
      </c>
      <c r="R7" s="2">
        <v>10035522</v>
      </c>
    </row>
    <row r="8" spans="1:20" s="44" customFormat="1" x14ac:dyDescent="0.25">
      <c r="A8" s="42">
        <f t="shared" si="9"/>
        <v>0</v>
      </c>
      <c r="B8" s="42">
        <f t="shared" si="10"/>
        <v>766</v>
      </c>
      <c r="C8" s="42">
        <f t="shared" si="11"/>
        <v>919.19999999999993</v>
      </c>
      <c r="D8" s="42">
        <f t="shared" si="12"/>
        <v>1103.04</v>
      </c>
      <c r="E8" s="43">
        <f t="shared" si="13"/>
        <v>22500441</v>
      </c>
      <c r="F8" s="42">
        <f t="shared" si="14"/>
        <v>29374</v>
      </c>
      <c r="G8" s="42">
        <f t="shared" si="15"/>
        <v>24478</v>
      </c>
      <c r="H8" s="42">
        <f t="shared" si="16"/>
        <v>20399</v>
      </c>
      <c r="I8" s="42" t="e">
        <f>#REF!</f>
        <v>#REF!</v>
      </c>
      <c r="J8" s="42">
        <f t="shared" si="17"/>
        <v>0</v>
      </c>
      <c r="O8" s="44">
        <v>0</v>
      </c>
      <c r="P8" s="44">
        <f t="shared" si="18"/>
        <v>0</v>
      </c>
      <c r="Q8" s="44">
        <v>766</v>
      </c>
      <c r="R8" s="45">
        <v>22500441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ref="Q9" si="19">P9/1.2</f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6" t="s">
        <v>36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</row>
    <row r="16" spans="1:20" x14ac:dyDescent="0.25">
      <c r="A16" s="4">
        <f t="shared" ref="A16:A28" si="32">N16</f>
        <v>0</v>
      </c>
      <c r="B16" s="4">
        <f t="shared" ref="B16:B28" si="33">Q16</f>
        <v>1341</v>
      </c>
      <c r="C16" s="4">
        <f>B16*1.2</f>
        <v>1609.2</v>
      </c>
      <c r="D16" s="4">
        <f t="shared" ref="D16:D28" si="34">C16*1.2</f>
        <v>1931.04</v>
      </c>
      <c r="E16" s="5">
        <f t="shared" ref="E16:E28" si="35">R16</f>
        <v>38800000</v>
      </c>
      <c r="F16" s="9">
        <f t="shared" ref="F16:F28" si="36">ROUND((E16/B16),0)</f>
        <v>28934</v>
      </c>
      <c r="G16" s="9">
        <f t="shared" ref="G16:G28" si="37">ROUND((E16/C16),0)</f>
        <v>24111</v>
      </c>
      <c r="H16" s="9">
        <f t="shared" ref="H16:H28" si="38">ROUND((E16/D16),0)</f>
        <v>20093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1341</v>
      </c>
      <c r="R16" s="2">
        <v>38800000</v>
      </c>
    </row>
    <row r="17" spans="1:24" x14ac:dyDescent="0.25">
      <c r="A17" s="4">
        <f t="shared" si="32"/>
        <v>0</v>
      </c>
      <c r="B17" s="4">
        <f t="shared" si="33"/>
        <v>769</v>
      </c>
      <c r="C17" s="4">
        <f t="shared" ref="C17:C28" si="41">B17*1.2</f>
        <v>922.8</v>
      </c>
      <c r="D17" s="4">
        <f t="shared" si="34"/>
        <v>1107.3599999999999</v>
      </c>
      <c r="E17" s="5">
        <f t="shared" si="35"/>
        <v>22300000</v>
      </c>
      <c r="F17" s="9">
        <f t="shared" si="36"/>
        <v>28999</v>
      </c>
      <c r="G17" s="9">
        <f t="shared" si="37"/>
        <v>24166</v>
      </c>
      <c r="H17" s="9">
        <f t="shared" si="38"/>
        <v>20138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769</v>
      </c>
      <c r="R17" s="2">
        <v>22300000</v>
      </c>
    </row>
    <row r="18" spans="1:24" x14ac:dyDescent="0.25">
      <c r="A18" s="4">
        <f t="shared" si="32"/>
        <v>0</v>
      </c>
      <c r="B18" s="4">
        <f t="shared" si="33"/>
        <v>1250</v>
      </c>
      <c r="C18" s="4">
        <f t="shared" si="41"/>
        <v>1500</v>
      </c>
      <c r="D18" s="4">
        <f t="shared" si="34"/>
        <v>1800</v>
      </c>
      <c r="E18" s="5">
        <f t="shared" si="35"/>
        <v>33000000</v>
      </c>
      <c r="F18" s="9">
        <f t="shared" si="36"/>
        <v>26400</v>
      </c>
      <c r="G18" s="9">
        <f t="shared" si="37"/>
        <v>22000</v>
      </c>
      <c r="H18" s="9">
        <f t="shared" si="38"/>
        <v>18333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1250</v>
      </c>
      <c r="R18" s="2">
        <v>33000000</v>
      </c>
    </row>
    <row r="19" spans="1:24" x14ac:dyDescent="0.25">
      <c r="A19" s="4">
        <f t="shared" si="32"/>
        <v>0</v>
      </c>
      <c r="B19" s="4">
        <f t="shared" si="33"/>
        <v>796</v>
      </c>
      <c r="C19" s="4">
        <f t="shared" si="41"/>
        <v>955.19999999999993</v>
      </c>
      <c r="D19" s="4">
        <f t="shared" si="34"/>
        <v>1146.2399999999998</v>
      </c>
      <c r="E19" s="5">
        <f t="shared" si="35"/>
        <v>24100000</v>
      </c>
      <c r="F19" s="9">
        <f t="shared" si="36"/>
        <v>30276</v>
      </c>
      <c r="G19" s="9">
        <f t="shared" si="37"/>
        <v>25230</v>
      </c>
      <c r="H19" s="9">
        <f t="shared" si="38"/>
        <v>21025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796</v>
      </c>
      <c r="R19" s="2">
        <v>24100000</v>
      </c>
    </row>
    <row r="20" spans="1:24" x14ac:dyDescent="0.25">
      <c r="A20" s="4">
        <f t="shared" si="32"/>
        <v>0</v>
      </c>
      <c r="B20" s="4">
        <f t="shared" si="33"/>
        <v>1332</v>
      </c>
      <c r="C20" s="4">
        <f t="shared" si="41"/>
        <v>1598.3999999999999</v>
      </c>
      <c r="D20" s="4">
        <f t="shared" si="34"/>
        <v>1918.0799999999997</v>
      </c>
      <c r="E20" s="5">
        <f t="shared" si="35"/>
        <v>40000000</v>
      </c>
      <c r="F20" s="9">
        <f t="shared" si="36"/>
        <v>30030</v>
      </c>
      <c r="G20" s="9">
        <f t="shared" si="37"/>
        <v>25025</v>
      </c>
      <c r="H20" s="9">
        <f t="shared" si="38"/>
        <v>20854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1332</v>
      </c>
      <c r="R20" s="2">
        <v>40000000</v>
      </c>
    </row>
    <row r="21" spans="1:24" s="44" customFormat="1" x14ac:dyDescent="0.25">
      <c r="A21" s="42">
        <f t="shared" si="32"/>
        <v>0</v>
      </c>
      <c r="B21" s="42">
        <f t="shared" si="33"/>
        <v>769</v>
      </c>
      <c r="C21" s="42">
        <f t="shared" si="41"/>
        <v>922.8</v>
      </c>
      <c r="D21" s="42">
        <f t="shared" si="34"/>
        <v>1107.3599999999999</v>
      </c>
      <c r="E21" s="43">
        <f t="shared" si="35"/>
        <v>24000000</v>
      </c>
      <c r="F21" s="42">
        <f t="shared" si="36"/>
        <v>31209</v>
      </c>
      <c r="G21" s="42">
        <f t="shared" si="37"/>
        <v>26008</v>
      </c>
      <c r="H21" s="42">
        <f t="shared" si="38"/>
        <v>21673</v>
      </c>
      <c r="I21" s="42" t="e">
        <f>#REF!</f>
        <v>#REF!</v>
      </c>
      <c r="J21" s="42">
        <f t="shared" si="39"/>
        <v>0</v>
      </c>
      <c r="O21" s="44">
        <v>0</v>
      </c>
      <c r="P21" s="44">
        <f t="shared" si="40"/>
        <v>0</v>
      </c>
      <c r="Q21" s="44">
        <v>769</v>
      </c>
      <c r="R21" s="45">
        <v>24000000</v>
      </c>
    </row>
    <row r="22" spans="1:24" s="44" customFormat="1" x14ac:dyDescent="0.25">
      <c r="A22" s="42">
        <f t="shared" ref="A22:A24" si="42">N22</f>
        <v>0</v>
      </c>
      <c r="B22" s="42">
        <f t="shared" ref="B22:B24" si="43">Q22</f>
        <v>750</v>
      </c>
      <c r="C22" s="42">
        <f t="shared" ref="C22:C24" si="44">B22*1.2</f>
        <v>900</v>
      </c>
      <c r="D22" s="42">
        <f t="shared" ref="D22:D24" si="45">C22*1.2</f>
        <v>1080</v>
      </c>
      <c r="E22" s="43">
        <f t="shared" ref="E22:E24" si="46">R22</f>
        <v>23500000</v>
      </c>
      <c r="F22" s="42">
        <f t="shared" ref="F22:F24" si="47">ROUND((E22/B22),0)</f>
        <v>31333</v>
      </c>
      <c r="G22" s="42">
        <f t="shared" ref="G22:G24" si="48">ROUND((E22/C22),0)</f>
        <v>26111</v>
      </c>
      <c r="H22" s="42">
        <f t="shared" ref="H22:H24" si="49">ROUND((E22/D22),0)</f>
        <v>21759</v>
      </c>
      <c r="I22" s="42" t="e">
        <f>#REF!</f>
        <v>#REF!</v>
      </c>
      <c r="J22" s="42">
        <f t="shared" ref="J22:J24" si="50">S22</f>
        <v>0</v>
      </c>
      <c r="O22" s="44">
        <v>0</v>
      </c>
      <c r="P22" s="44">
        <f t="shared" ref="P22:P24" si="51">O22/1.2</f>
        <v>0</v>
      </c>
      <c r="Q22" s="44">
        <v>750</v>
      </c>
      <c r="R22" s="45">
        <v>23500000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ref="Q23:Q24" si="52">P23/1.2</f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31000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F31" s="7" t="s">
        <v>40</v>
      </c>
      <c r="G31">
        <v>66.02</v>
      </c>
      <c r="H31">
        <f>G31*10.764</f>
        <v>710.63927999999987</v>
      </c>
      <c r="J31">
        <v>711</v>
      </c>
      <c r="S31" s="10"/>
      <c r="T31" s="10"/>
      <c r="U31" s="17" t="s">
        <v>15</v>
      </c>
      <c r="V31" s="18"/>
      <c r="W31" s="19">
        <f>W29-W30</f>
        <v>28000</v>
      </c>
      <c r="X31" s="22"/>
    </row>
    <row r="32" spans="1:24" ht="15.75" x14ac:dyDescent="0.25">
      <c r="F32" s="7" t="s">
        <v>41</v>
      </c>
      <c r="G32" s="6">
        <v>3.89</v>
      </c>
      <c r="H32">
        <f t="shared" ref="H32:H33" si="53">G32*10.764</f>
        <v>41.871960000000001</v>
      </c>
      <c r="J32">
        <v>42</v>
      </c>
      <c r="S32" s="10"/>
      <c r="T32" s="10"/>
      <c r="U32" s="17" t="s">
        <v>16</v>
      </c>
      <c r="V32" s="18"/>
      <c r="W32" s="19">
        <f>W30</f>
        <v>3000</v>
      </c>
      <c r="X32" s="22"/>
    </row>
    <row r="33" spans="6:25" ht="15.75" x14ac:dyDescent="0.25">
      <c r="F33" s="7" t="s">
        <v>42</v>
      </c>
      <c r="G33">
        <v>1.81</v>
      </c>
      <c r="H33">
        <f t="shared" si="53"/>
        <v>19.482839999999999</v>
      </c>
      <c r="J33">
        <v>19</v>
      </c>
      <c r="S33" s="10"/>
      <c r="T33" s="10"/>
      <c r="U33" s="17" t="s">
        <v>17</v>
      </c>
      <c r="V33" s="23"/>
      <c r="W33" s="24">
        <f>X33-X34</f>
        <v>-6</v>
      </c>
      <c r="X33" s="25">
        <v>2024</v>
      </c>
    </row>
    <row r="34" spans="6:25" ht="15.75" x14ac:dyDescent="0.25">
      <c r="G34">
        <f>SUM(G31:G33)</f>
        <v>71.72</v>
      </c>
      <c r="H34">
        <f>SUM(H31:H33)</f>
        <v>771.99407999999983</v>
      </c>
      <c r="J34">
        <f>SUM(J31:J33)</f>
        <v>772</v>
      </c>
      <c r="S34" s="10"/>
      <c r="T34" s="10"/>
      <c r="U34" s="17" t="s">
        <v>18</v>
      </c>
      <c r="V34" s="23"/>
      <c r="W34" s="24">
        <f>W35-W33</f>
        <v>66</v>
      </c>
      <c r="X34" s="40">
        <v>2030</v>
      </c>
    </row>
    <row r="35" spans="6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6:25" ht="39" customHeight="1" x14ac:dyDescent="0.25">
      <c r="P36" s="47" t="s">
        <v>43</v>
      </c>
      <c r="Q36" s="47"/>
      <c r="R36" s="47"/>
      <c r="S36" s="47"/>
      <c r="T36" s="48"/>
      <c r="U36" s="21" t="s">
        <v>20</v>
      </c>
      <c r="V36" s="23"/>
      <c r="W36" s="24">
        <f>90*W33/W35</f>
        <v>-9</v>
      </c>
      <c r="X36" s="24"/>
    </row>
    <row r="37" spans="6:25" ht="15.75" x14ac:dyDescent="0.25">
      <c r="U37" s="17"/>
      <c r="V37" s="26"/>
      <c r="W37" s="27">
        <v>0</v>
      </c>
      <c r="X37" s="27"/>
    </row>
    <row r="38" spans="6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6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6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28000</v>
      </c>
      <c r="X40" s="22"/>
    </row>
    <row r="41" spans="6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6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31000</v>
      </c>
      <c r="X42" s="22"/>
    </row>
    <row r="43" spans="6:25" ht="15.75" x14ac:dyDescent="0.25">
      <c r="S43" s="10"/>
      <c r="T43" s="10"/>
      <c r="U43" s="23"/>
      <c r="V43" s="23"/>
      <c r="W43" s="24"/>
      <c r="X43" s="24"/>
    </row>
    <row r="44" spans="6:25" ht="15.75" x14ac:dyDescent="0.25">
      <c r="S44" s="10"/>
      <c r="T44" s="10"/>
      <c r="U44" s="28" t="s">
        <v>37</v>
      </c>
      <c r="V44" s="30"/>
      <c r="W44" s="25">
        <v>772</v>
      </c>
      <c r="X44" s="24" t="s">
        <v>39</v>
      </c>
    </row>
    <row r="45" spans="6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23932000</v>
      </c>
      <c r="X45" s="33">
        <v>1000000</v>
      </c>
      <c r="Y45" s="15">
        <f>W45+X45</f>
        <v>24932000</v>
      </c>
    </row>
    <row r="46" spans="6:25" ht="15.75" x14ac:dyDescent="0.25">
      <c r="S46" s="11"/>
      <c r="T46" s="10"/>
      <c r="U46" s="17" t="s">
        <v>24</v>
      </c>
      <c r="V46" s="23"/>
      <c r="W46" s="34">
        <f>W45*0.9</f>
        <v>21538800</v>
      </c>
      <c r="Y46" s="15">
        <f>Y45*0.9</f>
        <v>22438800</v>
      </c>
    </row>
    <row r="47" spans="6:25" ht="15.75" x14ac:dyDescent="0.25">
      <c r="S47" s="10"/>
      <c r="T47" s="10"/>
      <c r="U47" s="17" t="s">
        <v>25</v>
      </c>
      <c r="V47" s="23"/>
      <c r="W47" s="34">
        <f>W45*0.8</f>
        <v>19145600</v>
      </c>
      <c r="X47" s="34"/>
      <c r="Y47" s="41">
        <f>Y45*0.8</f>
        <v>19945600</v>
      </c>
    </row>
    <row r="48" spans="6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26</v>
      </c>
      <c r="V49" s="37"/>
      <c r="W49" s="38">
        <f>W30*W44</f>
        <v>2316000</v>
      </c>
      <c r="X49" s="38"/>
    </row>
    <row r="50" spans="21:24" ht="15.75" x14ac:dyDescent="0.25">
      <c r="U50" s="17" t="s">
        <v>27</v>
      </c>
      <c r="V50" s="23"/>
      <c r="W50" s="35"/>
      <c r="X50" s="35"/>
    </row>
    <row r="51" spans="21:24" ht="15.75" x14ac:dyDescent="0.25">
      <c r="U51" s="39" t="s">
        <v>28</v>
      </c>
      <c r="V51" s="35"/>
      <c r="W51" s="34">
        <f>W45*0.025/12</f>
        <v>49858.333333333336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S12:T12"/>
  <sheetViews>
    <sheetView zoomScaleNormal="100" workbookViewId="0">
      <selection activeCell="T12" sqref="T12"/>
    </sheetView>
  </sheetViews>
  <sheetFormatPr defaultRowHeight="15" x14ac:dyDescent="0.25"/>
  <sheetData>
    <row r="12" spans="19:20" x14ac:dyDescent="0.25">
      <c r="S12">
        <v>39.659999999999997</v>
      </c>
      <c r="T12">
        <f>S12*10.764</f>
        <v>426.90023999999994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S12:U19"/>
  <sheetViews>
    <sheetView topLeftCell="B15" workbookViewId="0">
      <selection activeCell="S16" sqref="S16:S19"/>
    </sheetView>
  </sheetViews>
  <sheetFormatPr defaultRowHeight="15" x14ac:dyDescent="0.25"/>
  <cols>
    <col min="19" max="19" width="14" customWidth="1"/>
  </cols>
  <sheetData>
    <row r="12" spans="19:21" x14ac:dyDescent="0.25">
      <c r="T12">
        <v>104.57</v>
      </c>
      <c r="U12">
        <f>T12*10.764</f>
        <v>1125.5914799999998</v>
      </c>
    </row>
    <row r="16" spans="19:21" x14ac:dyDescent="0.25">
      <c r="S16">
        <v>30842059</v>
      </c>
    </row>
    <row r="17" spans="19:19" x14ac:dyDescent="0.25">
      <c r="S17">
        <v>1850600</v>
      </c>
    </row>
    <row r="18" spans="19:19" x14ac:dyDescent="0.25">
      <c r="S18">
        <v>30000</v>
      </c>
    </row>
    <row r="19" spans="19:19" x14ac:dyDescent="0.25">
      <c r="S19">
        <f>SUM(S16:S18)</f>
        <v>32722659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V13:W13"/>
  <sheetViews>
    <sheetView workbookViewId="0">
      <selection activeCell="W14" sqref="W14"/>
    </sheetView>
  </sheetViews>
  <sheetFormatPr defaultRowHeight="15" x14ac:dyDescent="0.25"/>
  <sheetData>
    <row r="13" spans="22:23" x14ac:dyDescent="0.25">
      <c r="V13">
        <v>38.33</v>
      </c>
      <c r="W13">
        <f>V13*10.764</f>
        <v>412.58411999999998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14:T17"/>
  <sheetViews>
    <sheetView topLeftCell="A10" workbookViewId="0">
      <selection activeCell="Q14" sqref="Q14:Q17"/>
    </sheetView>
  </sheetViews>
  <sheetFormatPr defaultRowHeight="15" x14ac:dyDescent="0.25"/>
  <cols>
    <col min="17" max="17" width="22" customWidth="1"/>
  </cols>
  <sheetData>
    <row r="14" spans="17:17" x14ac:dyDescent="0.25">
      <c r="Q14">
        <v>21198441</v>
      </c>
    </row>
    <row r="15" spans="17:17" x14ac:dyDescent="0.25">
      <c r="Q15">
        <v>1272000</v>
      </c>
    </row>
    <row r="16" spans="17:17" x14ac:dyDescent="0.25">
      <c r="Q16">
        <v>30000</v>
      </c>
    </row>
    <row r="17" spans="17:20" x14ac:dyDescent="0.25">
      <c r="Q17">
        <f>SUM(Q14:Q16)</f>
        <v>22500441</v>
      </c>
      <c r="S17">
        <v>71.14</v>
      </c>
      <c r="T17">
        <f>S17*10.764</f>
        <v>765.75095999999996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zoomScaleNormal="100" workbookViewId="0">
      <selection activeCell="P23" sqref="P2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S23" sqref="S23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Normal="100" workbookViewId="0">
      <selection activeCell="S24" sqref="S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"/>
  <sheetViews>
    <sheetView workbookViewId="0">
      <selection activeCell="U12" sqref="U12"/>
    </sheetView>
  </sheetViews>
  <sheetFormatPr defaultRowHeight="15" x14ac:dyDescent="0.25"/>
  <sheetData>
    <row r="1" spans="1:21" x14ac:dyDescent="0.25">
      <c r="A1" s="6"/>
    </row>
    <row r="11" spans="1:21" x14ac:dyDescent="0.25">
      <c r="T11">
        <v>76.400000000000006</v>
      </c>
      <c r="U11">
        <f>T11*10.764</f>
        <v>822.36959999999999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T19:U19"/>
  <sheetViews>
    <sheetView zoomScaleNormal="100" workbookViewId="0">
      <selection activeCell="U23" sqref="U23"/>
    </sheetView>
  </sheetViews>
  <sheetFormatPr defaultRowHeight="15" x14ac:dyDescent="0.25"/>
  <sheetData>
    <row r="19" spans="20:21" x14ac:dyDescent="0.25">
      <c r="T19">
        <v>76.77</v>
      </c>
      <c r="U19">
        <f>T19*10.764</f>
        <v>826.35227999999995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2025-02-12T05:50:28Z</dcterms:modified>
</cp:coreProperties>
</file>