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61099A68-12B1-4CA7-9794-2D222F78961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F38" i="4" l="1"/>
  <c r="F37" i="4"/>
  <c r="F36" i="4"/>
  <c r="C36" i="4"/>
  <c r="D8" i="4" l="1"/>
  <c r="E26" i="4" l="1"/>
  <c r="C19" i="4" l="1"/>
  <c r="F3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<sst xmlns="http://schemas.openxmlformats.org/spreadsheetml/2006/main" count="44" uniqueCount="44">
  <si>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</si>
  <si>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</si>
  <si>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</si>
  <si>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</si>
  <si>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</si>
  <si>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</si>
  <si>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</si>
  <si>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</si>
  <si>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</si>
  <si>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</si>
  <si>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</si>
  <si>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</si>
  <si>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</si>
  <si>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</si>
  <si>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</si>
  <si>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</si>
  <si>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</si>
  <si>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</si>
  <si>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</si>
  <si>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</si>
  <si>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</si>
  <si>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</si>
  <si>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</si>
  <si>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</si>
  <si>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</si>
  <si>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</si>
  <si>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</si>
  <si>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</si>
  <si>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</si>
  <si>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</si>
  <si>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</si>
  <si>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ca</t>
  </si>
  <si>
    <t>bua</t>
  </si>
  <si>
    <t>Cost Inflation Index - 2001</t>
  </si>
  <si>
    <t xml:space="preserve">{(100-10) x20}/70.00 </t>
  </si>
  <si>
    <t>1-A</t>
  </si>
  <si>
    <t>2.50 to 5 lakhs</t>
  </si>
  <si>
    <t>stamp duty - 3%</t>
  </si>
  <si>
    <t>whichever is less</t>
  </si>
  <si>
    <t>Cost Inflation Index -  2024-2025</t>
  </si>
  <si>
    <t>Agreement  - 13.12.2024</t>
  </si>
  <si>
    <t>Mr. Ravi Sundaram &amp; Mr. Mohan Sundaram</t>
  </si>
  <si>
    <t>Total Cost of Acquisition</t>
  </si>
  <si>
    <t>Add Improvement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</si>
</sst>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u/>
      <sz val="14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rgb="FFCCCCCC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/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666666"/>
      </left>
      <right style="medium">
        <color rgb="FF666666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73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7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8" fillId="8" borderId="3" xfId="2" applyFont="1" applyBorder="1" applyAlignment="1">
      <alignment horizontal="center"/>
    </xf>
    <xf numFmtId="0" fontId="8" fillId="8" borderId="5" xfId="2" applyFont="1" applyBorder="1" applyAlignment="1">
      <alignment horizontal="center"/>
    </xf>
    <xf numFmtId="0" fontId="8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10" fillId="9" borderId="8" xfId="0" applyFont="1" applyFill="1" applyBorder="1" applyAlignment="1">
      <alignment horizontal="center" vertical="center"/>
    </xf>
    <xf numFmtId="0" fontId="11" fillId="9" borderId="9" xfId="0" applyFont="1" applyFill="1" applyBorder="1" applyAlignment="1">
      <alignment horizontal="center" vertical="center"/>
    </xf>
    <xf numFmtId="4" fontId="11" fillId="9" borderId="9" xfId="0" applyNumberFormat="1" applyFont="1" applyFill="1" applyBorder="1" applyAlignment="1">
      <alignment horizontal="right" vertical="center"/>
    </xf>
    <xf numFmtId="0" fontId="10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right" vertical="center"/>
    </xf>
    <xf numFmtId="0" fontId="9" fillId="9" borderId="10" xfId="0" applyFont="1" applyFill="1" applyBorder="1" applyAlignment="1">
      <alignment vertical="top"/>
    </xf>
    <xf numFmtId="0" fontId="9" fillId="9" borderId="11" xfId="0" applyFont="1" applyFill="1" applyBorder="1" applyAlignment="1">
      <alignment vertical="top"/>
    </xf>
    <xf numFmtId="4" fontId="10" fillId="9" borderId="11" xfId="0" applyNumberFormat="1" applyFont="1" applyFill="1" applyBorder="1" applyAlignment="1">
      <alignment horizontal="right" vertic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462242</xdr:colOff>
      <xdr:row>7</xdr:row>
      <xdr:rowOff>135031</xdr:rowOff>
    </xdr:from>
    <xdr:to>
      <xdr:col>24</xdr:col>
      <xdr:colOff>7347</xdr:colOff>
      <xdr:row>42</xdr:row>
      <xdr:rowOff>173337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0467" y="1611406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</xdr:colOff>
      <xdr:row>44</xdr:row>
      <xdr:rowOff>175932</xdr:rowOff>
    </xdr:from>
    <xdr:to>
      <xdr:col>27</xdr:col>
      <xdr:colOff>232584</xdr:colOff>
      <xdr:row>83</xdr:row>
      <xdr:rowOff>60718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9239" y="8948457"/>
          <a:ext cx="13025220" cy="7314286"/>
        </a:xfrm>
        <a:prstGeom prst="rect">
          <a:avLst/>
        </a:prstGeom>
      </xdr:spPr>
    </xdr:pic>
    <xdr:clientData/>
  </xdr:twoCellAnchor>
  <xdr:twoCellAnchor>
    <xdr:from>
      <xdr:col>2</xdr:col>
      <xdr:colOff>1371600</xdr:colOff>
      <xdr:row>38</xdr:row>
      <xdr:rowOff>38100</xdr:rowOff>
    </xdr:from>
    <xdr:to>
      <xdr:col>7</xdr:col>
      <xdr:colOff>838200</xdr:colOff>
      <xdr:row>44</xdr:row>
      <xdr:rowOff>114300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F15035E-F813-467B-9247-D6F07F54E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572375"/>
          <a:ext cx="5629275" cy="1219200"/>
        </a:xfrm>
        <a:prstGeom prst="rect">
          <a:avLst/>
        </a:prstGeom>
        <a:noFill/>
        <a:ln w="12700" algn="ctr">
          <a:solidFill>
            <a:srgbClr val="FFC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304800</xdr:colOff>
      <xdr:row>0</xdr:row>
      <xdr:rowOff>152400</xdr:rowOff>
    </xdr:from>
    <xdr:to>
      <xdr:col>29</xdr:col>
      <xdr:colOff>20805</xdr:colOff>
      <xdr:row>21</xdr:row>
      <xdr:rowOff>95800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C7933E-9E82-49FA-9EE1-E5F6DDA8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0" y="152400"/>
          <a:ext cx="8250405" cy="3943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13</xdr:col>
      <xdr:colOff>353495</xdr:colOff>
      <xdr:row>42</xdr:row>
      <xdr:rowOff>58222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34FBDC-EF4E-407D-ACC6-FEBF0E50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7668695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96114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591E5-024A-4FC5-89AA-9A4B0F5A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92114" cy="837364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25</xdr:col>
      <xdr:colOff>20244</xdr:colOff>
      <xdr:row>20</xdr:row>
      <xdr:rowOff>9925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64C45A-68F2-4CA2-BBE1-43760903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72350" y="952500"/>
          <a:ext cx="8554644" cy="2867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"/>
  <sheetViews>
    <sheetView tabSelected="1" topLeftCell="A10" zoomScaleNormal="100" workbookViewId="0">
      <selection activeCell="C37" sqref="C37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18.75" x14ac:dyDescent="0.3">
      <c r="A1" s="50" t="s">
        <v>41</v>
      </c>
      <c r="B1" s="51"/>
      <c r="C1" s="52"/>
    </row>
    <row r="2" spans="1:12" ht="15" customHeight="1" x14ac:dyDescent="0.3">
      <c r="A2" s="53" t="s">
        <v>9</v>
      </c>
      <c r="B2" s="54"/>
      <c r="C2" s="24">
        <v>2001</v>
      </c>
      <c r="E2" t="s">
        <v>31</v>
      </c>
      <c r="F2" s="23">
        <v>351</v>
      </c>
    </row>
    <row r="3" spans="1:12" x14ac:dyDescent="0.25">
      <c r="A3" s="25"/>
      <c r="B3" s="25"/>
      <c r="C3" s="25"/>
      <c r="E3" t="s">
        <v>32</v>
      </c>
      <c r="F3">
        <f>ROUND(F2*1.2,2)</f>
        <v>421.2</v>
      </c>
      <c r="L3" s="3"/>
    </row>
    <row r="4" spans="1:12" x14ac:dyDescent="0.25">
      <c r="A4" s="25" t="s">
        <v>10</v>
      </c>
      <c r="B4" s="25"/>
      <c r="C4" s="25">
        <v>2001</v>
      </c>
      <c r="G4" s="59" t="s">
        <v>14</v>
      </c>
      <c r="H4" s="60"/>
      <c r="K4" s="58"/>
      <c r="L4" s="58"/>
    </row>
    <row r="5" spans="1:12" x14ac:dyDescent="0.25">
      <c r="A5" s="25" t="s">
        <v>0</v>
      </c>
      <c r="B5" s="25"/>
      <c r="C5" s="25">
        <v>1962</v>
      </c>
      <c r="D5" t="s">
        <v>30</v>
      </c>
      <c r="G5" s="15" t="s">
        <v>26</v>
      </c>
      <c r="H5" s="16">
        <v>50</v>
      </c>
      <c r="J5" s="10"/>
    </row>
    <row r="6" spans="1:12" x14ac:dyDescent="0.25">
      <c r="A6" s="25" t="s">
        <v>1</v>
      </c>
      <c r="B6" s="26"/>
      <c r="C6" s="25">
        <f>C4-C5</f>
        <v>39</v>
      </c>
      <c r="D6">
        <f>70-C6</f>
        <v>31</v>
      </c>
      <c r="G6" s="15" t="s">
        <v>27</v>
      </c>
      <c r="H6" s="18" t="s">
        <v>35</v>
      </c>
    </row>
    <row r="7" spans="1:12" x14ac:dyDescent="0.25">
      <c r="A7" s="55" t="s">
        <v>15</v>
      </c>
      <c r="B7" s="26" t="s">
        <v>11</v>
      </c>
      <c r="C7" s="26" t="s">
        <v>12</v>
      </c>
      <c r="G7" s="15" t="s">
        <v>28</v>
      </c>
      <c r="H7" s="17">
        <v>14000</v>
      </c>
      <c r="I7" s="2"/>
    </row>
    <row r="8" spans="1:12" ht="15.75" customHeight="1" x14ac:dyDescent="0.25">
      <c r="A8" s="56"/>
      <c r="B8" s="26"/>
      <c r="C8" s="27">
        <v>39.14</v>
      </c>
      <c r="D8" s="2">
        <f>C8*10.764</f>
        <v>421.30295999999998</v>
      </c>
      <c r="F8" s="1"/>
      <c r="G8" s="13"/>
      <c r="H8" s="14"/>
      <c r="I8" s="2"/>
    </row>
    <row r="9" spans="1:12" ht="33.75" customHeight="1" x14ac:dyDescent="0.25">
      <c r="A9" s="49"/>
      <c r="B9" s="26"/>
      <c r="C9" s="26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4500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176130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34</v>
      </c>
      <c r="B15" s="29"/>
      <c r="C15" s="32">
        <f>C14*C6/70</f>
        <v>50.142857142857146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3">
        <v>0.50139999999999996</v>
      </c>
      <c r="G16" s="6"/>
      <c r="H16" s="5"/>
      <c r="I16" s="57"/>
      <c r="J16" s="57"/>
      <c r="K16" s="57"/>
    </row>
    <row r="17" spans="1:11" x14ac:dyDescent="0.25">
      <c r="A17" s="25" t="s">
        <v>3</v>
      </c>
      <c r="B17" s="25"/>
      <c r="C17" s="34">
        <f>ROUND(C12*C16,0)</f>
        <v>88312</v>
      </c>
      <c r="D17" s="2"/>
      <c r="E17" s="2"/>
    </row>
    <row r="18" spans="1:11" x14ac:dyDescent="0.25">
      <c r="A18" s="35" t="s">
        <v>13</v>
      </c>
      <c r="B18" s="35"/>
      <c r="C18" s="35"/>
      <c r="E18" s="1"/>
    </row>
    <row r="19" spans="1:11" x14ac:dyDescent="0.25">
      <c r="A19" s="36" t="s">
        <v>17</v>
      </c>
      <c r="B19" s="36"/>
      <c r="C19" s="37">
        <f>H7</f>
        <v>14000</v>
      </c>
    </row>
    <row r="20" spans="1:11" x14ac:dyDescent="0.25">
      <c r="A20" s="38"/>
      <c r="B20" s="38"/>
      <c r="C20" s="38"/>
    </row>
    <row r="21" spans="1:11" x14ac:dyDescent="0.25">
      <c r="A21" s="39" t="s">
        <v>20</v>
      </c>
      <c r="B21" s="39"/>
      <c r="C21" s="40">
        <f>ROUND(C19*C8,0)</f>
        <v>547960</v>
      </c>
    </row>
    <row r="22" spans="1:11" x14ac:dyDescent="0.25">
      <c r="A22" s="41"/>
      <c r="B22" s="41"/>
      <c r="C22" s="42"/>
      <c r="E22" t="s">
        <v>21</v>
      </c>
      <c r="F22" t="s">
        <v>22</v>
      </c>
    </row>
    <row r="23" spans="1:11" x14ac:dyDescent="0.25">
      <c r="A23" s="43" t="s">
        <v>4</v>
      </c>
      <c r="B23" s="43"/>
      <c r="C23" s="44">
        <f>C21-C17</f>
        <v>459648</v>
      </c>
      <c r="E23" s="2">
        <f>C23</f>
        <v>459648</v>
      </c>
      <c r="F23" s="2">
        <f>C23</f>
        <v>459648</v>
      </c>
      <c r="G23" s="1"/>
    </row>
    <row r="24" spans="1:11" x14ac:dyDescent="0.25">
      <c r="A24" s="41"/>
      <c r="B24" s="41"/>
      <c r="C24" s="41"/>
      <c r="D24" t="s">
        <v>36</v>
      </c>
      <c r="E24" s="2">
        <v>450000</v>
      </c>
      <c r="F24" s="12">
        <f>ROUND(F23*1%,0)</f>
        <v>4596</v>
      </c>
      <c r="G24" s="2"/>
    </row>
    <row r="25" spans="1:11" x14ac:dyDescent="0.25">
      <c r="A25" s="29" t="s">
        <v>5</v>
      </c>
      <c r="B25" s="29"/>
      <c r="C25" s="45">
        <f>E28</f>
        <v>9635</v>
      </c>
      <c r="E25" s="2">
        <f>MROUND(E23-E24,500)</f>
        <v>9500</v>
      </c>
      <c r="F25">
        <v>20000</v>
      </c>
      <c r="G25" t="s">
        <v>38</v>
      </c>
    </row>
    <row r="26" spans="1:11" x14ac:dyDescent="0.25">
      <c r="A26" s="29" t="s">
        <v>6</v>
      </c>
      <c r="B26" s="29"/>
      <c r="C26" s="45">
        <f>F24</f>
        <v>4596</v>
      </c>
      <c r="D26" t="s">
        <v>37</v>
      </c>
      <c r="E26" s="2">
        <f>E25*3%</f>
        <v>285</v>
      </c>
      <c r="G26" s="1"/>
      <c r="K26" s="1"/>
    </row>
    <row r="27" spans="1:11" x14ac:dyDescent="0.25">
      <c r="A27" s="29"/>
      <c r="B27" s="29"/>
      <c r="C27" s="29"/>
      <c r="E27" s="1">
        <v>9350</v>
      </c>
      <c r="J27" s="8"/>
      <c r="K27" s="8"/>
    </row>
    <row r="28" spans="1:11" x14ac:dyDescent="0.25">
      <c r="A28" s="46" t="s">
        <v>7</v>
      </c>
      <c r="B28" s="46"/>
      <c r="C28" s="47">
        <f>ROUND(C26+C25+C23,0)</f>
        <v>473879</v>
      </c>
      <c r="E28" s="11">
        <f>E26+E27</f>
        <v>9635</v>
      </c>
      <c r="J28" s="8"/>
    </row>
    <row r="29" spans="1:11" x14ac:dyDescent="0.25">
      <c r="A29" s="48" t="s">
        <v>33</v>
      </c>
      <c r="B29" s="29"/>
      <c r="C29" s="30">
        <v>100</v>
      </c>
      <c r="E29" s="2"/>
      <c r="J29" s="8"/>
    </row>
    <row r="30" spans="1:11" x14ac:dyDescent="0.25">
      <c r="A30" s="29" t="s">
        <v>39</v>
      </c>
      <c r="B30" s="29"/>
      <c r="C30" s="30">
        <v>363</v>
      </c>
      <c r="J30" s="1"/>
    </row>
    <row r="31" spans="1:11" x14ac:dyDescent="0.25">
      <c r="A31" s="29" t="s">
        <v>40</v>
      </c>
      <c r="B31" s="29"/>
      <c r="C31" s="30"/>
      <c r="J31" s="8"/>
    </row>
    <row r="32" spans="1:11" x14ac:dyDescent="0.25">
      <c r="A32" s="29" t="s">
        <v>8</v>
      </c>
      <c r="B32" s="29"/>
      <c r="C32" s="30">
        <f>C28*C30/C29</f>
        <v>1720180.77</v>
      </c>
      <c r="E32" s="2"/>
      <c r="J32" s="2"/>
    </row>
    <row r="33" spans="1:21" x14ac:dyDescent="0.25">
      <c r="A33" s="46"/>
      <c r="B33" s="46"/>
      <c r="C33" s="47">
        <f>ROUND(C32,0)</f>
        <v>1720181</v>
      </c>
    </row>
    <row r="34" spans="1:21" x14ac:dyDescent="0.25">
      <c r="U34">
        <f>32.91+37.7</f>
        <v>70.61</v>
      </c>
    </row>
    <row r="35" spans="1:21" ht="15.75" thickBot="1" x14ac:dyDescent="0.3"/>
    <row r="36" spans="1:21" ht="16.5" thickBot="1" x14ac:dyDescent="0.3">
      <c r="A36" s="64" t="s">
        <v>42</v>
      </c>
      <c r="B36" s="65">
        <v>2001</v>
      </c>
      <c r="C36" s="66">
        <f>C28</f>
        <v>473879</v>
      </c>
      <c r="D36" s="65">
        <v>100</v>
      </c>
      <c r="E36" s="65">
        <v>363</v>
      </c>
      <c r="F36" s="66">
        <f>ROUND(C36*E36/D36,0)</f>
        <v>1720181</v>
      </c>
    </row>
    <row r="37" spans="1:21" ht="16.5" thickBot="1" x14ac:dyDescent="0.3">
      <c r="A37" s="67" t="s">
        <v>43</v>
      </c>
      <c r="B37" s="68">
        <v>2016</v>
      </c>
      <c r="C37" s="69">
        <v>500000</v>
      </c>
      <c r="D37" s="68">
        <v>264</v>
      </c>
      <c r="E37" s="68">
        <v>363</v>
      </c>
      <c r="F37" s="66">
        <f>ROUND(C37*E37/D37,0)</f>
        <v>687500</v>
      </c>
    </row>
    <row r="38" spans="1:21" ht="16.5" thickBot="1" x14ac:dyDescent="0.3">
      <c r="A38" s="70"/>
      <c r="B38" s="71"/>
      <c r="C38" s="71"/>
      <c r="D38" s="71"/>
      <c r="E38" s="71"/>
      <c r="F38" s="72">
        <f>F37+F36</f>
        <v>2407681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workbookViewId="0">
      <selection activeCell="B3" sqref="B3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U26" sqref="U26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1"/>
      <c r="L59" s="62"/>
      <c r="M59" s="63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2025-02-27T06:00:24Z</dcterms:modified>
</cp:coreProperties>
</file>