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Girgaum Branch\Vinod Jadhav\"/>
    </mc:Choice>
  </mc:AlternateContent>
  <xr:revisionPtr revIDLastSave="0" documentId="13_ncr:1_{576A7B1C-71C2-4A8C-9AC0-CFEC98D74F09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4" i="25" l="1"/>
  <c r="C19" i="23"/>
  <c r="C3" i="23"/>
  <c r="M5" i="23"/>
  <c r="D23" i="23"/>
  <c r="P6" i="4"/>
  <c r="S6" i="4" s="1"/>
  <c r="O4" i="4"/>
  <c r="R4" i="4" s="1"/>
  <c r="P3" i="4"/>
  <c r="P4" i="4"/>
  <c r="S4" i="4" s="1"/>
  <c r="P5" i="4"/>
  <c r="P7" i="4"/>
  <c r="P8" i="4"/>
  <c r="P9" i="4"/>
  <c r="P10" i="4"/>
  <c r="P2" i="4"/>
  <c r="B5" i="4"/>
  <c r="C3" i="4"/>
  <c r="D3" i="4"/>
  <c r="C4" i="4"/>
  <c r="D4" i="4" s="1"/>
  <c r="D5" i="4"/>
  <c r="C6" i="4"/>
  <c r="D6" i="4"/>
  <c r="C7" i="4"/>
  <c r="D7" i="4" s="1"/>
  <c r="C8" i="4"/>
  <c r="D8" i="4" s="1"/>
  <c r="C7" i="23"/>
  <c r="F11" i="23"/>
  <c r="F19" i="23"/>
  <c r="I4" i="23"/>
  <c r="M4" i="23"/>
  <c r="D9" i="4"/>
  <c r="C9" i="4"/>
  <c r="C10" i="4"/>
  <c r="C11" i="4"/>
  <c r="C12" i="4"/>
  <c r="D2" i="4"/>
  <c r="C2" i="4"/>
  <c r="R5" i="4"/>
  <c r="R3" i="4"/>
  <c r="R2" i="4"/>
  <c r="S5" i="4"/>
  <c r="S3" i="4"/>
  <c r="S2" i="4"/>
  <c r="D2" i="25"/>
  <c r="C13" i="4"/>
  <c r="C14" i="4"/>
  <c r="R6" i="4" l="1"/>
  <c r="P11" i="4"/>
  <c r="P12" i="4"/>
  <c r="R9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20" i="23" l="1"/>
  <c r="F33" i="23" s="1"/>
  <c r="H33" i="23" s="1"/>
  <c r="F32" i="23"/>
  <c r="C25" i="23"/>
  <c r="C21" i="23"/>
  <c r="F34" i="23" s="1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<sst xmlns="http://schemas.openxmlformats.org/spreadsheetml/2006/main" count="112" uniqueCount="89">
  <si>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</si>
  <si>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</si>
  <si>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</si>
  <si>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</si>
  <si>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</si>
  <si>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</si>
  <si>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</si>
  <si>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</si>
  <si>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</si>
  <si>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</si>
  <si>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</si>
  <si>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</si>
  <si>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</si>
  <si>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</si>
  <si>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</si>
  <si>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</si>
  <si>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</si>
  <si>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</si>
  <si>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</si>
  <si>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</si>
  <si>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</si>
  <si>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</si>
  <si>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</si>
  <si>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</si>
  <si>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</si>
  <si>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</si>
  <si>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</si>
  <si>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</si>
  <si>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</si>
  <si>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</si>
  <si>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</si>
  <si>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</si>
  <si>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</si>
  <si>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</si>
  <si>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</si>
  <si>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</si>
  <si>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</si>
  <si>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</si>
  <si>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</si>
  <si>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</si>
  <si>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</si>
  <si>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</si>
  <si>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</si>
  <si>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</si>
  <si>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</si>
  <si>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</si>
  <si>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</si>
  <si>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</si>
  <si>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</si>
  <si>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</si>
  <si>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</si>
  <si>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</si>
  <si>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</si>
  <si>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</si>
  <si>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</si>
  <si>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</si>
  <si>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</si>
  <si>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</si>
  <si>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</si>
  <si>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</si>
  <si>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</si>
  <si>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</si>
  <si>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</si>
  <si>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</si>
  <si>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</si>
  <si>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</si>
  <si>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</si>
  <si>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</si>
  <si>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</si>
  <si>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</si>
  <si>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</si>
  <si>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</si>
  <si>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</si>
  <si>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</si>
  <si>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</si>
  <si>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Lead No. 14223</t>
  </si>
  <si>
    <t>SVC (Girgaum Branch)</t>
  </si>
  <si>
    <t>Vinod Jadhav</t>
  </si>
  <si>
    <t>SVC - (Girgaum Branch) - Vinod Jadhav - Residential Flat No. 604, 6th Floor, Building No 9, Wing - I, Type - G, Saffron Hill, Village - Shirgaon, Taluka - Ambernath, District - Thane, State - Maharashtra, India</t>
  </si>
  <si>
    <t>1 BHK</t>
  </si>
  <si>
    <t>Other Area</t>
  </si>
  <si>
    <t>page</t>
  </si>
  <si>
    <t>6th Flr</t>
  </si>
  <si>
    <t>rate on CA</t>
  </si>
  <si>
    <t>Gr.</t>
  </si>
  <si>
    <t>Approx</t>
  </si>
  <si>
    <t xml:space="preserve">Agreement </t>
  </si>
  <si>
    <t>28.03.2016</t>
  </si>
  <si>
    <t>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</si>
</sst>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 vertical="center"/>
    </xf>
    <xf numFmtId="4" fontId="0" fillId="2" borderId="0" xfId="0" applyNumberFormat="1" applyFill="1"/>
    <xf numFmtId="43" fontId="2" fillId="0" borderId="0" xfId="1" applyFont="1" applyBorder="1"/>
    <xf numFmtId="10" fontId="2" fillId="0" borderId="0" xfId="0" applyNumberFormat="1" applyFont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  <xf numFmtId="164" fontId="2" fillId="2" borderId="0" xfId="1" applyNumberFormat="1" applyFont="1" applyFill="1" applyBorder="1"/>
    <xf numFmtId="164" fontId="2" fillId="0" borderId="0" xfId="1" applyNumberFormat="1" applyFont="1" applyBorder="1"/>
    <xf numFmtId="0" fontId="0" fillId="3" borderId="0" xfId="0" applyFill="1"/>
    <xf numFmtId="0" fontId="5" fillId="3" borderId="0" xfId="0" applyFont="1" applyFill="1"/>
    <xf numFmtId="0" fontId="2" fillId="3" borderId="0" xfId="0" applyFont="1" applyFill="1"/>
    <xf numFmtId="164" fontId="2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499574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7593E-4053-1BCD-8BFA-7B98AAB6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1593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191973</xdr:colOff>
      <xdr:row>23</xdr:row>
      <xdr:rowOff>153033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28FC3-4F4D-773B-873F-4E7A7D80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55173" cy="4534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11</xdr:col>
      <xdr:colOff>105726</xdr:colOff>
      <xdr:row>67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870C31-0FAC-61BC-C85B-F4062554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6811326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12</xdr:col>
      <xdr:colOff>124863</xdr:colOff>
      <xdr:row>110</xdr:row>
      <xdr:rowOff>96327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5672C0-BE43-4087-F936-B5DA4781D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00"/>
          <a:ext cx="7440063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9</xdr:col>
      <xdr:colOff>86503</xdr:colOff>
      <xdr:row>150</xdr:row>
      <xdr:rowOff>86721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A2E201-9B9F-28DD-5609-FF7CDA7A7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26500"/>
          <a:ext cx="5572903" cy="7135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515528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2058D-991E-0D73-0E8A-77A26DCC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0328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506087</xdr:colOff>
      <xdr:row>91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A11043-2FB3-BA34-35AC-F711BF47A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40487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506087</xdr:colOff>
      <xdr:row>137</xdr:row>
      <xdr:rowOff>86907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8350D0-9E59-D1C6-699B-2924EB1B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9040487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14</xdr:col>
      <xdr:colOff>525139</xdr:colOff>
      <xdr:row>182</xdr:row>
      <xdr:rowOff>163091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FED607-812D-4DC7-52AA-88E3EFF37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479500"/>
          <a:ext cx="9059539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14</xdr:col>
      <xdr:colOff>553718</xdr:colOff>
      <xdr:row>223</xdr:row>
      <xdr:rowOff>86774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E5C651-8B2F-AD7A-EA7E-9E8454D1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052000"/>
          <a:ext cx="9088118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11</xdr:col>
      <xdr:colOff>343884</xdr:colOff>
      <xdr:row>262</xdr:row>
      <xdr:rowOff>39089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D38953-5980-66A4-AE03-39D7CBE6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7049484" cy="7087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11</xdr:col>
      <xdr:colOff>239094</xdr:colOff>
      <xdr:row>308</xdr:row>
      <xdr:rowOff>67854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FFD7158-A54E-D732-44F6-54A61F3AE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292000"/>
          <a:ext cx="6944694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156310</v>
      </c>
      <c r="G2" s="118" t="s">
        <v>43</v>
      </c>
      <c r="H2" s="119"/>
    </row>
    <row r="3" spans="2:17" ht="15.75" thickBot="1" x14ac:dyDescent="0.3">
      <c r="B3" s="30" t="s">
        <v>33</v>
      </c>
      <c r="C3" s="32">
        <v>48500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f>C3*5%</f>
        <v>2425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50925</v>
      </c>
      <c r="D5" s="34" t="s">
        <v>35</v>
      </c>
      <c r="E5" s="35">
        <f>ROUND(C5/10.764,0)</f>
        <v>4731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8110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42815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7.0000000000000007E-2</v>
      </c>
      <c r="D8" s="63">
        <f>1-C8</f>
        <v>0.92999999999999994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39818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47928</v>
      </c>
      <c r="D10" s="34" t="s">
        <v>35</v>
      </c>
      <c r="E10" s="35">
        <f>ROUND(C10/10.764,0)</f>
        <v>4453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2025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2018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7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53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abSelected="1" topLeftCell="A4" zoomScale="130" zoomScaleNormal="13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9.140625" customWidth="1"/>
    <col min="9" max="9" width="12" bestFit="1" customWidth="1"/>
    <col min="11" max="11" width="12.5703125" customWidth="1"/>
  </cols>
  <sheetData>
    <row r="1" spans="1:14" x14ac:dyDescent="0.25">
      <c r="A1" s="7"/>
      <c r="B1" s="8"/>
      <c r="C1" s="8"/>
      <c r="D1" s="9"/>
    </row>
    <row r="2" spans="1:14" x14ac:dyDescent="0.25">
      <c r="A2" s="10"/>
      <c r="C2" s="109" t="s">
        <v>82</v>
      </c>
      <c r="D2" s="12"/>
      <c r="F2" s="5"/>
      <c r="G2" s="5"/>
      <c r="H2" s="109" t="s">
        <v>74</v>
      </c>
      <c r="I2" s="92" t="s">
        <v>36</v>
      </c>
      <c r="L2" t="s">
        <v>69</v>
      </c>
    </row>
    <row r="3" spans="1:14" ht="18.75" x14ac:dyDescent="0.3">
      <c r="A3" s="10" t="s">
        <v>8</v>
      </c>
      <c r="B3" s="13"/>
      <c r="C3" s="113">
        <f>C4+C5</f>
        <v>5900</v>
      </c>
      <c r="D3" s="14" t="s">
        <v>83</v>
      </c>
      <c r="F3" s="79" t="s">
        <v>66</v>
      </c>
      <c r="G3" s="92" t="s">
        <v>62</v>
      </c>
      <c r="H3" s="84"/>
      <c r="I3" s="110">
        <v>481</v>
      </c>
      <c r="J3" s="84"/>
      <c r="L3" t="s">
        <v>70</v>
      </c>
      <c r="M3">
        <v>370</v>
      </c>
    </row>
    <row r="4" spans="1:14" ht="30" x14ac:dyDescent="0.25">
      <c r="A4" s="15" t="s">
        <v>9</v>
      </c>
      <c r="B4" s="13"/>
      <c r="C4" s="113">
        <v>2500</v>
      </c>
      <c r="D4" s="16"/>
      <c r="F4" s="91" t="s">
        <v>79</v>
      </c>
      <c r="G4" s="92" t="s">
        <v>57</v>
      </c>
      <c r="H4" s="107"/>
      <c r="I4" s="111">
        <f>I3*1.2</f>
        <v>577.19999999999993</v>
      </c>
      <c r="J4" s="80"/>
      <c r="K4" s="3"/>
      <c r="L4" t="s">
        <v>80</v>
      </c>
      <c r="M4">
        <f>50+23+37</f>
        <v>110</v>
      </c>
    </row>
    <row r="5" spans="1:14" x14ac:dyDescent="0.25">
      <c r="A5" s="10" t="s">
        <v>10</v>
      </c>
      <c r="B5" s="13"/>
      <c r="C5" s="113">
        <v>3400</v>
      </c>
      <c r="D5" s="16"/>
      <c r="F5" s="5"/>
      <c r="G5" s="80"/>
      <c r="H5" s="80"/>
      <c r="I5" s="81"/>
      <c r="M5">
        <f>SUM(M3:M4)</f>
        <v>480</v>
      </c>
    </row>
    <row r="6" spans="1:14" x14ac:dyDescent="0.25">
      <c r="A6" s="10" t="s">
        <v>11</v>
      </c>
      <c r="B6" s="13"/>
      <c r="C6" s="113">
        <f>C4</f>
        <v>2500</v>
      </c>
      <c r="D6" s="16"/>
      <c r="F6" s="5"/>
      <c r="G6" s="80"/>
      <c r="H6" s="84"/>
      <c r="I6" s="81"/>
      <c r="N6" s="78"/>
    </row>
    <row r="7" spans="1:14" x14ac:dyDescent="0.25">
      <c r="A7" s="10" t="s">
        <v>12</v>
      </c>
      <c r="B7" s="17"/>
      <c r="C7" s="4">
        <f>E9-E8</f>
        <v>7</v>
      </c>
      <c r="D7" s="18"/>
      <c r="E7" s="3"/>
    </row>
    <row r="8" spans="1:14" x14ac:dyDescent="0.25">
      <c r="A8" s="10" t="s">
        <v>13</v>
      </c>
      <c r="B8" s="17"/>
      <c r="C8" s="4">
        <f>C9-C7</f>
        <v>53</v>
      </c>
      <c r="D8" s="92" t="s">
        <v>85</v>
      </c>
      <c r="E8" s="92">
        <v>2018</v>
      </c>
      <c r="F8" s="5"/>
    </row>
    <row r="9" spans="1:14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4" ht="30" x14ac:dyDescent="0.25">
      <c r="A10" s="15" t="s">
        <v>15</v>
      </c>
      <c r="B10" s="17"/>
      <c r="C10" s="4">
        <f>90*C7/C9</f>
        <v>10.5</v>
      </c>
      <c r="D10" s="4"/>
      <c r="E10" s="5"/>
      <c r="F10" s="78"/>
      <c r="G10" s="78"/>
    </row>
    <row r="11" spans="1:14" x14ac:dyDescent="0.25">
      <c r="A11" s="10"/>
      <c r="B11" s="19"/>
      <c r="C11" s="114">
        <f>C10%</f>
        <v>0.105</v>
      </c>
      <c r="D11" s="20"/>
      <c r="E11" s="3"/>
      <c r="F11">
        <f>E9-7</f>
        <v>2018</v>
      </c>
    </row>
    <row r="12" spans="1:14" x14ac:dyDescent="0.25">
      <c r="A12" s="10" t="s">
        <v>16</v>
      </c>
      <c r="B12" s="13"/>
      <c r="C12" s="113">
        <f>C6*C11</f>
        <v>262.5</v>
      </c>
      <c r="D12" s="16"/>
      <c r="E12" s="80"/>
    </row>
    <row r="13" spans="1:14" x14ac:dyDescent="0.25">
      <c r="A13" s="10" t="s">
        <v>17</v>
      </c>
      <c r="B13" s="13"/>
      <c r="C13" s="124">
        <f>C6-C12</f>
        <v>2237.5</v>
      </c>
      <c r="D13" s="16"/>
    </row>
    <row r="14" spans="1:14" x14ac:dyDescent="0.25">
      <c r="A14" s="10" t="s">
        <v>10</v>
      </c>
      <c r="B14" s="13"/>
      <c r="C14" s="124">
        <f>C5</f>
        <v>3400</v>
      </c>
      <c r="D14" s="16"/>
      <c r="F14" s="78"/>
      <c r="G14" s="78"/>
      <c r="H14" s="4"/>
    </row>
    <row r="15" spans="1:14" x14ac:dyDescent="0.25">
      <c r="B15" s="13"/>
      <c r="C15" s="113"/>
      <c r="D15" s="16"/>
      <c r="H15" s="4"/>
    </row>
    <row r="16" spans="1:14" x14ac:dyDescent="0.25">
      <c r="A16" s="21" t="s">
        <v>18</v>
      </c>
      <c r="B16" s="22"/>
      <c r="C16" s="123">
        <f>C14+C13</f>
        <v>5637.5</v>
      </c>
      <c r="D16" s="14"/>
      <c r="E16" s="38"/>
      <c r="H16" s="78"/>
    </row>
    <row r="17" spans="1:8" x14ac:dyDescent="0.25">
      <c r="A17" s="125" t="s">
        <v>88</v>
      </c>
      <c r="B17" s="126"/>
      <c r="C17" s="127">
        <v>5638</v>
      </c>
      <c r="D17" s="18"/>
      <c r="F17">
        <v>481</v>
      </c>
      <c r="H17" s="78"/>
    </row>
    <row r="18" spans="1:8" ht="16.5" x14ac:dyDescent="0.3">
      <c r="A18" s="21" t="s">
        <v>62</v>
      </c>
      <c r="B18" s="5"/>
      <c r="C18" s="115">
        <v>481</v>
      </c>
      <c r="D18" s="102"/>
      <c r="E18" s="103"/>
      <c r="F18">
        <v>2200000</v>
      </c>
      <c r="H18" s="106"/>
    </row>
    <row r="19" spans="1:8" x14ac:dyDescent="0.25">
      <c r="A19" s="10"/>
      <c r="B19" s="4"/>
      <c r="C19" s="128">
        <f>C18*C17</f>
        <v>2711878</v>
      </c>
      <c r="D19" t="s">
        <v>41</v>
      </c>
      <c r="E19" s="104"/>
      <c r="F19">
        <f>F18/F17</f>
        <v>4573.8045738045739</v>
      </c>
      <c r="H19" s="4"/>
    </row>
    <row r="20" spans="1:8" x14ac:dyDescent="0.25">
      <c r="A20" s="10"/>
      <c r="B20" s="38"/>
      <c r="C20" s="128">
        <f>C19*0.9</f>
        <v>2440690.2000000002</v>
      </c>
      <c r="D20" t="s">
        <v>19</v>
      </c>
      <c r="E20" s="83"/>
      <c r="F20" s="6"/>
      <c r="H20" s="78"/>
    </row>
    <row r="21" spans="1:8" x14ac:dyDescent="0.25">
      <c r="A21" s="10"/>
      <c r="C21" s="128">
        <f>C19*80%</f>
        <v>2169502.4</v>
      </c>
      <c r="D21" t="s">
        <v>20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21</v>
      </c>
      <c r="B23" s="25"/>
      <c r="C23" s="116">
        <f>C4*D23</f>
        <v>1442999.9999999998</v>
      </c>
      <c r="D23" s="105">
        <f>C18*1.2</f>
        <v>577.19999999999993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C19*0.03/12</f>
        <v>6779.6949999999997</v>
      </c>
      <c r="D25" s="83"/>
      <c r="E25" s="83"/>
    </row>
    <row r="26" spans="1:8" x14ac:dyDescent="0.25">
      <c r="C26" s="38"/>
      <c r="D26" s="23"/>
      <c r="F26" s="80" t="s">
        <v>75</v>
      </c>
    </row>
    <row r="27" spans="1:8" x14ac:dyDescent="0.25">
      <c r="A27" s="5" t="s">
        <v>78</v>
      </c>
      <c r="B27" s="5"/>
      <c r="C27" s="117"/>
      <c r="D27" s="82"/>
    </row>
    <row r="28" spans="1:8" x14ac:dyDescent="0.25">
      <c r="D28" s="78"/>
    </row>
    <row r="29" spans="1:8" x14ac:dyDescent="0.25">
      <c r="D29"/>
      <c r="G29" s="3"/>
      <c r="H29" s="3"/>
    </row>
    <row r="30" spans="1:8" ht="18.75" x14ac:dyDescent="0.3">
      <c r="A30" s="80" t="s">
        <v>86</v>
      </c>
      <c r="B30" s="80"/>
      <c r="D30"/>
      <c r="E30" s="120" t="s">
        <v>76</v>
      </c>
      <c r="F30" s="120"/>
      <c r="G30" s="3"/>
      <c r="H30" s="3"/>
    </row>
    <row r="31" spans="1:8" ht="18.75" x14ac:dyDescent="0.3">
      <c r="A31" s="80" t="s">
        <v>87</v>
      </c>
      <c r="B31" s="115">
        <v>1955000</v>
      </c>
      <c r="D31"/>
      <c r="E31" s="120" t="s">
        <v>77</v>
      </c>
      <c r="F31" s="120"/>
      <c r="G31" s="3"/>
      <c r="H31" s="3"/>
    </row>
    <row r="32" spans="1:8" ht="18.75" x14ac:dyDescent="0.3">
      <c r="D32"/>
      <c r="E32" s="108" t="s">
        <v>41</v>
      </c>
      <c r="F32" s="108">
        <f>C19</f>
        <v>2711878</v>
      </c>
      <c r="G32" s="3"/>
      <c r="H32" s="3"/>
    </row>
    <row r="33" spans="1:8" ht="18.75" x14ac:dyDescent="0.3">
      <c r="D33"/>
      <c r="E33" s="108" t="s">
        <v>19</v>
      </c>
      <c r="F33" s="108">
        <f>C20</f>
        <v>2440690.2000000002</v>
      </c>
      <c r="G33" s="3"/>
      <c r="H33" s="83">
        <f>F33*80</f>
        <v>195255216</v>
      </c>
    </row>
    <row r="34" spans="1:8" ht="18.75" x14ac:dyDescent="0.3">
      <c r="D34"/>
      <c r="E34" s="108" t="s">
        <v>20</v>
      </c>
      <c r="F34" s="108">
        <f>C21</f>
        <v>2169502.4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2" sqref="O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955</v>
      </c>
      <c r="C2">
        <f>B2*1.2</f>
        <v>1146</v>
      </c>
      <c r="D2" s="95">
        <f>C2*1.2</f>
        <v>1375.2</v>
      </c>
      <c r="E2" s="95">
        <v>4000000</v>
      </c>
      <c r="F2" s="95">
        <f>E2/B2</f>
        <v>4188.4816753926698</v>
      </c>
      <c r="G2" s="85">
        <f>E2/C2</f>
        <v>3490.4013961605583</v>
      </c>
      <c r="H2">
        <f>E2/D2</f>
        <v>2908.6678301337988</v>
      </c>
      <c r="I2">
        <v>2</v>
      </c>
      <c r="J2">
        <v>201</v>
      </c>
      <c r="O2" s="94">
        <v>481</v>
      </c>
      <c r="P2" s="95">
        <f>O2*1.2</f>
        <v>577.19999999999993</v>
      </c>
      <c r="Q2" s="95">
        <v>2550000</v>
      </c>
      <c r="R2" s="112">
        <f t="shared" ref="R2:R3" si="0">Q2/O2</f>
        <v>5301.4553014553012</v>
      </c>
      <c r="S2" s="95">
        <f>Q2/P2</f>
        <v>4417.8794178794187</v>
      </c>
      <c r="T2" s="95"/>
      <c r="U2" s="96">
        <v>2022</v>
      </c>
      <c r="V2" s="3"/>
      <c r="W2" s="3"/>
      <c r="X2" s="3"/>
      <c r="Y2" s="3"/>
      <c r="AB2" s="40"/>
    </row>
    <row r="3" spans="1:32" x14ac:dyDescent="0.25">
      <c r="B3" s="100">
        <v>450</v>
      </c>
      <c r="C3">
        <f t="shared" ref="C3:D3" si="1">B3*1.2</f>
        <v>540</v>
      </c>
      <c r="D3" s="95">
        <f t="shared" si="1"/>
        <v>648</v>
      </c>
      <c r="E3" s="95">
        <v>2500000</v>
      </c>
      <c r="F3" s="112">
        <f t="shared" ref="F3:F6" si="2">E3/B3</f>
        <v>5555.5555555555557</v>
      </c>
      <c r="G3" s="85">
        <f t="shared" ref="G3:G7" si="3">E3/C3</f>
        <v>4629.6296296296296</v>
      </c>
      <c r="H3">
        <f t="shared" ref="H3:H7" si="4">E3/D3</f>
        <v>3858.0246913580245</v>
      </c>
      <c r="I3">
        <v>7</v>
      </c>
      <c r="J3">
        <v>705</v>
      </c>
      <c r="O3" s="94">
        <v>656</v>
      </c>
      <c r="P3" s="95">
        <f t="shared" ref="P3:P10" si="5">O3*1.2</f>
        <v>787.19999999999993</v>
      </c>
      <c r="Q3" s="95">
        <v>3441000</v>
      </c>
      <c r="R3" s="95">
        <f t="shared" si="0"/>
        <v>5245.4268292682927</v>
      </c>
      <c r="S3" s="95">
        <f>Q3/P3</f>
        <v>4371.1890243902444</v>
      </c>
      <c r="T3" s="95"/>
      <c r="U3" s="96"/>
      <c r="V3" s="3"/>
      <c r="W3" s="3"/>
      <c r="X3" s="3"/>
      <c r="Y3" s="3"/>
      <c r="AF3" s="40"/>
    </row>
    <row r="4" spans="1:32" x14ac:dyDescent="0.25">
      <c r="B4" s="78">
        <v>490</v>
      </c>
      <c r="C4">
        <f t="shared" ref="C4:D4" si="6">B4*1.2</f>
        <v>588</v>
      </c>
      <c r="D4" s="95">
        <f t="shared" si="6"/>
        <v>705.6</v>
      </c>
      <c r="E4" s="95">
        <v>2350000</v>
      </c>
      <c r="F4" s="95">
        <f t="shared" si="2"/>
        <v>4795.9183673469388</v>
      </c>
      <c r="G4" s="85">
        <f t="shared" si="3"/>
        <v>3996.5986394557822</v>
      </c>
      <c r="H4">
        <f t="shared" si="4"/>
        <v>3330.4988662131518</v>
      </c>
      <c r="I4">
        <v>3</v>
      </c>
      <c r="J4">
        <v>307</v>
      </c>
      <c r="N4">
        <v>30.38</v>
      </c>
      <c r="O4" s="94">
        <f>N4*10.764</f>
        <v>327.01031999999998</v>
      </c>
      <c r="P4" s="95">
        <f t="shared" si="5"/>
        <v>392.41238399999997</v>
      </c>
      <c r="Q4" s="95">
        <v>2450000</v>
      </c>
      <c r="R4" s="95">
        <f>Q4/O4</f>
        <v>7492.1182915572826</v>
      </c>
      <c r="S4" s="95">
        <f>Q4/P4</f>
        <v>6243.4319096310683</v>
      </c>
      <c r="T4" s="95"/>
      <c r="U4" s="96"/>
      <c r="V4" s="3"/>
      <c r="W4" s="3"/>
      <c r="X4" s="3"/>
      <c r="Y4" s="3"/>
    </row>
    <row r="5" spans="1:32" x14ac:dyDescent="0.25">
      <c r="B5" s="78">
        <f>C5/1.2</f>
        <v>570.83333333333337</v>
      </c>
      <c r="C5">
        <v>685</v>
      </c>
      <c r="D5" s="95">
        <f t="shared" ref="D5" si="7">C5*1.2</f>
        <v>822</v>
      </c>
      <c r="E5" s="95">
        <v>2700000</v>
      </c>
      <c r="F5" s="95">
        <f t="shared" si="2"/>
        <v>4729.9270072992695</v>
      </c>
      <c r="G5" s="85">
        <f t="shared" si="3"/>
        <v>3941.6058394160582</v>
      </c>
      <c r="H5">
        <f t="shared" si="4"/>
        <v>3284.6715328467153</v>
      </c>
      <c r="I5">
        <v>4</v>
      </c>
      <c r="J5">
        <v>404</v>
      </c>
      <c r="O5" s="94">
        <v>709</v>
      </c>
      <c r="P5" s="95">
        <f t="shared" si="5"/>
        <v>850.8</v>
      </c>
      <c r="Q5" s="112">
        <v>4000000</v>
      </c>
      <c r="R5" s="112">
        <f>Q5/O5</f>
        <v>5641.7489421720729</v>
      </c>
      <c r="S5" s="95">
        <f>Q5/P5</f>
        <v>4701.4574518100617</v>
      </c>
      <c r="T5" s="95"/>
      <c r="U5" s="96"/>
      <c r="V5" s="3"/>
      <c r="W5" s="3"/>
      <c r="X5" s="3"/>
      <c r="Y5" s="3"/>
    </row>
    <row r="6" spans="1:32" x14ac:dyDescent="0.25">
      <c r="B6">
        <v>460</v>
      </c>
      <c r="C6">
        <f t="shared" ref="C6:D6" si="8">B6*1.2</f>
        <v>552</v>
      </c>
      <c r="D6" s="95">
        <f t="shared" si="8"/>
        <v>662.4</v>
      </c>
      <c r="E6" s="95">
        <v>2500000</v>
      </c>
      <c r="F6" s="95">
        <f t="shared" si="2"/>
        <v>5434.782608695652</v>
      </c>
      <c r="G6" s="85">
        <f t="shared" si="3"/>
        <v>4528.985507246377</v>
      </c>
      <c r="H6">
        <f t="shared" si="4"/>
        <v>3774.1545893719808</v>
      </c>
      <c r="I6" t="s">
        <v>84</v>
      </c>
      <c r="J6">
        <v>1</v>
      </c>
      <c r="N6">
        <v>45.26</v>
      </c>
      <c r="O6" s="94">
        <v>418</v>
      </c>
      <c r="P6" s="95">
        <f t="shared" si="5"/>
        <v>501.59999999999997</v>
      </c>
      <c r="Q6" s="122">
        <v>2500000</v>
      </c>
      <c r="R6" s="122">
        <f>Q6/O6</f>
        <v>5980.8612440191391</v>
      </c>
      <c r="S6" s="95">
        <f>Q6/P6</f>
        <v>4984.0510366826156</v>
      </c>
      <c r="T6" s="95"/>
      <c r="U6" s="96"/>
      <c r="V6" s="3"/>
      <c r="W6" s="3"/>
      <c r="X6" s="3"/>
      <c r="Y6" s="3"/>
    </row>
    <row r="7" spans="1:32" x14ac:dyDescent="0.25">
      <c r="B7">
        <v>504</v>
      </c>
      <c r="C7">
        <f t="shared" ref="C7:D7" si="9">B7*1.2</f>
        <v>604.79999999999995</v>
      </c>
      <c r="D7" s="95">
        <f t="shared" si="9"/>
        <v>725.75999999999988</v>
      </c>
      <c r="E7" s="95">
        <v>3500000</v>
      </c>
      <c r="F7" s="112">
        <f t="shared" ref="F7:F14" si="10">ROUND((E7/B7),0)</f>
        <v>6944</v>
      </c>
      <c r="G7" s="85">
        <f t="shared" si="3"/>
        <v>5787.0370370370374</v>
      </c>
      <c r="H7">
        <f t="shared" si="4"/>
        <v>4822.5308641975316</v>
      </c>
      <c r="O7" s="95"/>
      <c r="P7" s="95">
        <f t="shared" si="5"/>
        <v>0</v>
      </c>
      <c r="Q7" s="95"/>
      <c r="R7" s="95" t="e">
        <f>T7/#REF!</f>
        <v>#REF!</v>
      </c>
      <c r="S7" s="95"/>
      <c r="T7" s="95"/>
      <c r="U7" s="96"/>
      <c r="V7" s="3"/>
      <c r="W7" s="3"/>
      <c r="X7" s="3"/>
      <c r="Y7" s="3"/>
    </row>
    <row r="8" spans="1:32" x14ac:dyDescent="0.25">
      <c r="B8">
        <v>490</v>
      </c>
      <c r="C8">
        <f t="shared" ref="C8:D8" si="11">B8*1.2</f>
        <v>588</v>
      </c>
      <c r="D8" s="95">
        <f t="shared" si="11"/>
        <v>705.6</v>
      </c>
      <c r="E8" s="95">
        <v>2500000</v>
      </c>
      <c r="F8" s="95">
        <f t="shared" si="10"/>
        <v>5102</v>
      </c>
      <c r="G8" s="85">
        <f t="shared" ref="G8:G9" si="12">F8/C8</f>
        <v>8.6768707482993204</v>
      </c>
      <c r="H8">
        <f t="shared" ref="H8:H13" si="13">F8/D8</f>
        <v>7.2307256235827664</v>
      </c>
      <c r="O8" s="95"/>
      <c r="P8" s="95">
        <f t="shared" si="5"/>
        <v>0</v>
      </c>
      <c r="Q8" s="95"/>
      <c r="R8" s="95" t="e">
        <f>T8/#REF!</f>
        <v>#REF!</v>
      </c>
      <c r="S8" s="95"/>
      <c r="T8" s="95"/>
      <c r="U8" s="96"/>
      <c r="V8" s="3"/>
      <c r="W8" s="3"/>
      <c r="X8" s="3"/>
      <c r="Y8" s="3"/>
    </row>
    <row r="9" spans="1:32" x14ac:dyDescent="0.25">
      <c r="C9">
        <f t="shared" ref="C9:C12" si="14">B9*1.2</f>
        <v>0</v>
      </c>
      <c r="D9" s="95">
        <f t="shared" ref="D9" si="15">C9*1.2</f>
        <v>0</v>
      </c>
      <c r="E9" s="95"/>
      <c r="F9" s="95" t="e">
        <f t="shared" si="10"/>
        <v>#DIV/0!</v>
      </c>
      <c r="G9" s="85" t="e">
        <f t="shared" si="12"/>
        <v>#DIV/0!</v>
      </c>
      <c r="H9" t="e">
        <f t="shared" si="13"/>
        <v>#DIV/0!</v>
      </c>
      <c r="O9" s="95"/>
      <c r="P9" s="95">
        <f t="shared" si="5"/>
        <v>0</v>
      </c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14"/>
        <v>0</v>
      </c>
      <c r="D10" s="95">
        <v>0</v>
      </c>
      <c r="E10" s="95"/>
      <c r="F10" s="95" t="e">
        <f t="shared" si="10"/>
        <v>#DIV/0!</v>
      </c>
      <c r="G10" t="e">
        <f t="shared" ref="G10:G14" si="16">ROUND((E10/C10),0)</f>
        <v>#DIV/0!</v>
      </c>
      <c r="H10" t="e">
        <f t="shared" si="13"/>
        <v>#DIV/0!</v>
      </c>
      <c r="O10" s="95"/>
      <c r="P10" s="95">
        <f t="shared" si="5"/>
        <v>0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14"/>
        <v>0</v>
      </c>
      <c r="D11">
        <f t="shared" ref="D11:D14" si="17">C11*1.2</f>
        <v>0</v>
      </c>
      <c r="E11" s="95"/>
      <c r="F11" t="e">
        <f t="shared" si="10"/>
        <v>#DIV/0!</v>
      </c>
      <c r="G11" t="e">
        <f t="shared" si="16"/>
        <v>#DIV/0!</v>
      </c>
      <c r="H11" t="e">
        <f t="shared" si="13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14"/>
        <v>0</v>
      </c>
      <c r="D12">
        <f t="shared" si="17"/>
        <v>0</v>
      </c>
      <c r="E12" s="95"/>
      <c r="F12" t="e">
        <f t="shared" si="10"/>
        <v>#DIV/0!</v>
      </c>
      <c r="G12" t="e">
        <f t="shared" si="16"/>
        <v>#DIV/0!</v>
      </c>
      <c r="H12" t="e">
        <f t="shared" si="13"/>
        <v>#DIV/0!</v>
      </c>
      <c r="I12">
        <f t="shared" ref="I12:I14" si="18">U12</f>
        <v>0</v>
      </c>
      <c r="J12">
        <f t="shared" ref="J12:J14" si="19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20">B13*1.1</f>
        <v>0</v>
      </c>
      <c r="D13">
        <f t="shared" si="17"/>
        <v>0</v>
      </c>
      <c r="E13" s="95"/>
      <c r="F13" t="e">
        <f t="shared" si="10"/>
        <v>#DIV/0!</v>
      </c>
      <c r="G13" t="e">
        <f t="shared" si="16"/>
        <v>#DIV/0!</v>
      </c>
      <c r="H13" t="e">
        <f t="shared" si="13"/>
        <v>#DIV/0!</v>
      </c>
      <c r="I13">
        <f t="shared" si="18"/>
        <v>0</v>
      </c>
      <c r="J13">
        <f t="shared" si="19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20"/>
        <v>0</v>
      </c>
      <c r="D14">
        <f t="shared" si="17"/>
        <v>0</v>
      </c>
      <c r="E14" s="95"/>
      <c r="F14" t="e">
        <f t="shared" si="10"/>
        <v>#DIV/0!</v>
      </c>
      <c r="G14" t="e">
        <f t="shared" si="16"/>
        <v>#DIV/0!</v>
      </c>
      <c r="H14" t="e">
        <f t="shared" ref="H14" si="21">ROUND((E14/D14),0)</f>
        <v>#DIV/0!</v>
      </c>
      <c r="I14">
        <f t="shared" si="18"/>
        <v>0</v>
      </c>
      <c r="J14">
        <f t="shared" si="19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2">B15*1.2</f>
        <v>0</v>
      </c>
      <c r="D15">
        <f t="shared" ref="D15:D18" si="23">C15*1.2</f>
        <v>0</v>
      </c>
      <c r="E15" s="95"/>
      <c r="F15" t="e">
        <f t="shared" ref="F15:F18" si="24">ROUND((E15/B15),0)</f>
        <v>#DIV/0!</v>
      </c>
      <c r="G15" t="e">
        <f t="shared" ref="G15:G18" si="25">ROUND((E15/C15),0)</f>
        <v>#DIV/0!</v>
      </c>
      <c r="H15" t="e">
        <f t="shared" ref="H15:H18" si="26">ROUND((E15/D15),0)</f>
        <v>#DIV/0!</v>
      </c>
      <c r="I15">
        <f t="shared" ref="I15:J18" si="27">U15</f>
        <v>0</v>
      </c>
      <c r="J15">
        <f t="shared" si="27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8">B16*1.2</f>
        <v>0</v>
      </c>
      <c r="D16">
        <f t="shared" si="23"/>
        <v>0</v>
      </c>
      <c r="E16" s="95"/>
      <c r="F16" t="e">
        <f t="shared" si="24"/>
        <v>#DIV/0!</v>
      </c>
      <c r="G16" t="e">
        <f t="shared" si="25"/>
        <v>#DIV/0!</v>
      </c>
      <c r="H16" t="e">
        <f t="shared" si="26"/>
        <v>#DIV/0!</v>
      </c>
      <c r="I16">
        <f t="shared" si="27"/>
        <v>0</v>
      </c>
      <c r="J16">
        <f t="shared" si="27"/>
        <v>0</v>
      </c>
      <c r="S16" s="95"/>
      <c r="T16" s="95"/>
    </row>
    <row r="17" spans="1:25" x14ac:dyDescent="0.25">
      <c r="B17">
        <f t="shared" ref="B17:B18" si="29">O17</f>
        <v>0</v>
      </c>
      <c r="C17">
        <f t="shared" si="28"/>
        <v>0</v>
      </c>
      <c r="D17">
        <f t="shared" si="23"/>
        <v>0</v>
      </c>
      <c r="E17" s="95"/>
      <c r="F17" t="e">
        <f t="shared" si="24"/>
        <v>#DIV/0!</v>
      </c>
      <c r="G17" t="e">
        <f t="shared" si="25"/>
        <v>#DIV/0!</v>
      </c>
      <c r="H17" t="e">
        <f t="shared" si="26"/>
        <v>#DIV/0!</v>
      </c>
      <c r="I17">
        <f t="shared" si="27"/>
        <v>0</v>
      </c>
      <c r="J17">
        <f t="shared" si="27"/>
        <v>0</v>
      </c>
      <c r="S17" s="95"/>
      <c r="T17" s="95"/>
    </row>
    <row r="18" spans="1:25" x14ac:dyDescent="0.25">
      <c r="B18">
        <f t="shared" si="29"/>
        <v>0</v>
      </c>
      <c r="C18">
        <f t="shared" si="28"/>
        <v>0</v>
      </c>
      <c r="D18">
        <f t="shared" si="23"/>
        <v>0</v>
      </c>
      <c r="E18" s="95"/>
      <c r="F18" t="e">
        <f t="shared" si="24"/>
        <v>#DIV/0!</v>
      </c>
      <c r="G18" t="e">
        <f t="shared" si="25"/>
        <v>#DIV/0!</v>
      </c>
      <c r="H18" t="e">
        <f t="shared" si="26"/>
        <v>#DIV/0!</v>
      </c>
      <c r="I18">
        <f t="shared" si="27"/>
        <v>0</v>
      </c>
      <c r="J18">
        <f t="shared" si="27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/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/>
  </sheetViews>
  <sheetFormatPr defaultRowHeight="15" x14ac:dyDescent="0.25"/>
  <sheetData>
    <row r="117" spans="6:13" x14ac:dyDescent="0.25">
      <c r="F117" s="121" t="s">
        <v>55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36:O129"/>
  <sheetViews>
    <sheetView topLeftCell="A120" zoomScale="130" zoomScaleNormal="130" workbookViewId="0">
      <selection activeCell="N120" sqref="N120"/>
    </sheetView>
  </sheetViews>
  <sheetFormatPr defaultRowHeight="15" x14ac:dyDescent="0.25"/>
  <sheetData>
    <row r="36" spans="13:14" x14ac:dyDescent="0.25">
      <c r="M36" t="s">
        <v>81</v>
      </c>
      <c r="N36">
        <v>3</v>
      </c>
    </row>
    <row r="85" spans="14:15" x14ac:dyDescent="0.25">
      <c r="N85" t="s">
        <v>81</v>
      </c>
      <c r="O85">
        <v>6</v>
      </c>
    </row>
    <row r="129" spans="11:12" x14ac:dyDescent="0.25">
      <c r="K129" t="s">
        <v>81</v>
      </c>
      <c r="L129">
        <v>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26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2025-02-11T10:19:38Z</dcterms:modified>
</cp:coreProperties>
</file>