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B\Wadala Branch\Umesh Shetty\"/>
    </mc:Choice>
  </mc:AlternateContent>
  <xr:revisionPtr revIDLastSave="0" documentId="13_ncr:1_{6EFCBDDB-1ED7-4BA8-B4D5-2C6D002C2B2E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25" i="23" l="1"/>
  <c r="D10" i="4"/>
  <c r="D11" i="4"/>
  <c r="D9" i="4"/>
  <c r="C9" i="4"/>
  <c r="G9" i="4" s="1"/>
  <c r="G10" i="4"/>
  <c r="D8" i="4"/>
  <c r="C8" i="4"/>
  <c r="G8" i="4" s="1"/>
  <c r="F8" i="4"/>
  <c r="F7" i="4"/>
  <c r="C7" i="23"/>
  <c r="F13" i="23"/>
  <c r="F34" i="23"/>
  <c r="F33" i="23"/>
  <c r="F32" i="23"/>
  <c r="F18" i="23"/>
  <c r="O6" i="4"/>
  <c r="S6" i="4" s="1"/>
  <c r="S7" i="4"/>
  <c r="S8" i="4"/>
  <c r="O5" i="4"/>
  <c r="S5" i="4" s="1"/>
  <c r="T4" i="4"/>
  <c r="T8" i="4"/>
  <c r="T9" i="4"/>
  <c r="T10" i="4"/>
  <c r="S4" i="4"/>
  <c r="S9" i="4"/>
  <c r="S10" i="4"/>
  <c r="T3" i="4"/>
  <c r="O3" i="4"/>
  <c r="S3" i="4" s="1"/>
  <c r="Q4" i="4"/>
  <c r="O4" i="4" s="1"/>
  <c r="Q5" i="4"/>
  <c r="T5" i="4" s="1"/>
  <c r="Q6" i="4"/>
  <c r="T6" i="4" s="1"/>
  <c r="Q7" i="4"/>
  <c r="T7" i="4" s="1"/>
  <c r="Q8" i="4"/>
  <c r="Q9" i="4"/>
  <c r="Q10" i="4"/>
  <c r="Q11" i="4"/>
  <c r="Q12" i="4"/>
  <c r="Q3" i="4"/>
  <c r="T2" i="4"/>
  <c r="S2" i="4"/>
  <c r="O2" i="4"/>
  <c r="Q2" i="4"/>
  <c r="C3" i="4"/>
  <c r="D3" i="4" s="1"/>
  <c r="C4" i="4"/>
  <c r="D4" i="4" s="1"/>
  <c r="C5" i="4"/>
  <c r="D5" i="4" s="1"/>
  <c r="C6" i="4"/>
  <c r="D6" i="4" s="1"/>
  <c r="C7" i="4"/>
  <c r="D7" i="4" s="1"/>
  <c r="C10" i="4"/>
  <c r="C2" i="4"/>
  <c r="D2" i="4" s="1"/>
  <c r="D23" i="23"/>
  <c r="J4" i="23"/>
  <c r="J3" i="23"/>
  <c r="D2" i="25"/>
  <c r="C11" i="4"/>
  <c r="C12" i="4"/>
  <c r="C13" i="4"/>
  <c r="C14" i="4"/>
  <c r="H9" i="4" l="1"/>
  <c r="F6" i="4"/>
  <c r="F5" i="4"/>
  <c r="F3" i="4"/>
  <c r="G7" i="4"/>
  <c r="C15" i="4"/>
  <c r="F4" i="4"/>
  <c r="F2" i="4"/>
  <c r="G4" i="4" l="1"/>
  <c r="G5" i="4"/>
  <c r="G6" i="4"/>
  <c r="G3" i="4"/>
  <c r="G2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H33" i="23" l="1"/>
  <c r="C21" i="23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2" i="4"/>
  <c r="F12" i="4"/>
  <c r="H12" i="4" s="1"/>
  <c r="F9" i="4"/>
  <c r="F11" i="4"/>
  <c r="H11" i="4" s="1"/>
  <c r="G11" i="4"/>
  <c r="G13" i="4"/>
  <c r="F13" i="4"/>
  <c r="H13" i="4" s="1"/>
  <c r="G14" i="4"/>
  <c r="F14" i="4"/>
  <c r="H14" i="4"/>
  <c r="H8" i="4" l="1"/>
</calcChain>
</file>

<file path=xl/sharedStrings.xml><?xml version="1.0" encoding="utf-8"?>
<sst xmlns="http://schemas.openxmlformats.org/spreadsheetml/2006/main" count="108" uniqueCount="87">
  <si>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</si>
  <si>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</si>
  <si>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</si>
  <si>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</si>
  <si>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</si>
  <si>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</si>
  <si>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</si>
  <si>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</si>
  <si>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</si>
  <si>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</si>
  <si>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</si>
  <si>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</si>
  <si>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</si>
  <si>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</si>
  <si>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</si>
  <si>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</si>
  <si>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</si>
  <si>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</si>
  <si>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</si>
  <si>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</si>
  <si>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</si>
  <si>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</si>
  <si>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</si>
  <si>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</si>
  <si>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</si>
  <si>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</si>
  <si>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</si>
  <si>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</si>
  <si>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</si>
  <si>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</si>
  <si>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</si>
  <si>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</si>
  <si>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</si>
  <si>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</si>
  <si>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</si>
  <si>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</si>
  <si>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</si>
  <si>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</si>
  <si>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</si>
  <si>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</si>
  <si>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</si>
  <si>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</si>
  <si>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</si>
  <si>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</si>
  <si>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</si>
  <si>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</si>
  <si>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</si>
  <si>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</si>
  <si>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</si>
  <si>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</si>
  <si>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</si>
  <si>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</si>
  <si>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</si>
  <si>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</si>
  <si>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</si>
  <si>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</si>
  <si>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</si>
  <si>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</si>
  <si>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</si>
  <si>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</si>
  <si>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</si>
  <si>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</si>
  <si>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</si>
  <si>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</si>
  <si>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</si>
  <si>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</si>
  <si>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</si>
  <si>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</si>
  <si>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</si>
  <si>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</si>
  <si>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</si>
  <si>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Area</t>
  </si>
  <si>
    <t>Sq. M.</t>
  </si>
  <si>
    <t>Lead No. 14207</t>
  </si>
  <si>
    <t>BOB (Wadala Branch)</t>
  </si>
  <si>
    <t>Umesh Shetty</t>
  </si>
  <si>
    <t>9th Flr</t>
  </si>
  <si>
    <t>BUA (20%)</t>
  </si>
  <si>
    <t xml:space="preserve">Agreement </t>
  </si>
  <si>
    <t>date 21.10.2014</t>
  </si>
  <si>
    <t>Built up area (20%)</t>
  </si>
  <si>
    <t>1501A</t>
  </si>
  <si>
    <t>Measurement</t>
  </si>
  <si>
    <t>Approx</t>
  </si>
  <si>
    <t xml:space="preserve">BOB - Wadala Branch - Umesh Shetty - Residential Flat No. 908, 9th Floor, Dosti Ambrosia Project , Dosti Acres, S.M Road, 400037  </t>
  </si>
  <si>
    <t>Plan &amp; OC remarks</t>
  </si>
  <si>
    <t xml:space="preserve">3 BHK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</si>
</sst>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2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3" fontId="2" fillId="0" borderId="0" xfId="1" applyFont="1"/>
    <xf numFmtId="0" fontId="0" fillId="0" borderId="0" xfId="0" applyAlignment="1">
      <alignment horizontal="center" wrapText="1"/>
    </xf>
    <xf numFmtId="43" fontId="10" fillId="0" borderId="8" xfId="1" applyFont="1" applyFill="1" applyBorder="1"/>
    <xf numFmtId="43" fontId="3" fillId="0" borderId="0" xfId="1" applyFont="1"/>
    <xf numFmtId="43" fontId="3" fillId="2" borderId="0" xfId="1" applyFont="1" applyFill="1"/>
    <xf numFmtId="4" fontId="0" fillId="2" borderId="0" xfId="0" applyNumberFormat="1" applyFill="1"/>
    <xf numFmtId="0" fontId="0" fillId="0" borderId="3" xfId="0" applyBorder="1"/>
    <xf numFmtId="0" fontId="2" fillId="0" borderId="0" xfId="0" applyFont="1" applyAlignment="1">
      <alignment horizontal="center"/>
    </xf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4" xfId="0" applyFont="1" applyFill="1" applyBorder="1"/>
    <xf numFmtId="0" fontId="3" fillId="0" borderId="0" xfId="0" applyFont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337626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0E1E35-1585-A50C-18A8-1AD835C8F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9645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1276</xdr:colOff>
      <xdr:row>39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A8633-CA4F-A8AD-E9EB-0763548CA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5276" cy="756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14</xdr:col>
      <xdr:colOff>544192</xdr:colOff>
      <xdr:row>80</xdr:row>
      <xdr:rowOff>162985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FAD633-A4E3-AF59-B387-36CD2B5AE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9078592" cy="7592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11</xdr:col>
      <xdr:colOff>381989</xdr:colOff>
      <xdr:row>128</xdr:row>
      <xdr:rowOff>86933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0C329F-36E7-518E-D3A1-6C795093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7087589" cy="8659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14</xdr:col>
      <xdr:colOff>544192</xdr:colOff>
      <xdr:row>171</xdr:row>
      <xdr:rowOff>67774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FA5497-CB5B-BB76-C8A0-46C3C1F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765000"/>
          <a:ext cx="9078592" cy="7878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11</xdr:col>
      <xdr:colOff>420094</xdr:colOff>
      <xdr:row>218</xdr:row>
      <xdr:rowOff>29775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B548CA4-4871-4239-95B8-C4027C142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956500"/>
          <a:ext cx="7125694" cy="8602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11</xdr:col>
      <xdr:colOff>229568</xdr:colOff>
      <xdr:row>267</xdr:row>
      <xdr:rowOff>10723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F983FFC-6E75-C8AC-13DE-F7B5A0F6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291000"/>
          <a:ext cx="6935168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14</xdr:col>
      <xdr:colOff>496560</xdr:colOff>
      <xdr:row>310</xdr:row>
      <xdr:rowOff>39195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8987492-6C4F-DF4D-73DA-B56FACE26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244500"/>
          <a:ext cx="9030960" cy="7849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14</xdr:col>
      <xdr:colOff>544192</xdr:colOff>
      <xdr:row>352</xdr:row>
      <xdr:rowOff>77248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A428BD3-C259-A95E-DD00-C09A8B350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9626500"/>
          <a:ext cx="9078592" cy="7506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14</xdr:col>
      <xdr:colOff>506087</xdr:colOff>
      <xdr:row>398</xdr:row>
      <xdr:rowOff>39275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DE11022-CEFA-0B0E-EE25-81CC21757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7437000"/>
          <a:ext cx="9040487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582042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849BC1-141D-749A-69ED-3FAFAF14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87642" cy="7859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8</xdr:col>
      <xdr:colOff>391260</xdr:colOff>
      <xdr:row>85</xdr:row>
      <xdr:rowOff>67801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D4F99-DBB4-FCB0-2028-D1C18D3A9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5268060" cy="8068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12</xdr:col>
      <xdr:colOff>96284</xdr:colOff>
      <xdr:row>130</xdr:row>
      <xdr:rowOff>48775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73E535-A459-F87A-36F5-43A4C76F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7411484" cy="824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11</xdr:col>
      <xdr:colOff>210515</xdr:colOff>
      <xdr:row>163</xdr:row>
      <xdr:rowOff>105614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376828-C41A-260B-AB3D-173306D59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6916115" cy="6011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8</xdr:col>
      <xdr:colOff>288546</xdr:colOff>
      <xdr:row>204</xdr:row>
      <xdr:rowOff>182011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815A92-5554-9DED-1F0D-9577CB70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623000"/>
          <a:ext cx="5191850" cy="7421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7" t="s">
        <v>44</v>
      </c>
      <c r="H2" s="118"/>
    </row>
    <row r="3" spans="2:17" ht="15.75" thickBot="1" x14ac:dyDescent="0.3">
      <c r="B3" s="23" t="s">
        <v>34</v>
      </c>
      <c r="C3" s="25">
        <v>215620</v>
      </c>
      <c r="D3" s="23"/>
      <c r="E3" s="23"/>
      <c r="F3" s="23"/>
      <c r="G3" s="36" t="s">
        <v>45</v>
      </c>
      <c r="H3" s="37" t="s">
        <v>46</v>
      </c>
      <c r="I3" s="38"/>
      <c r="K3" s="39" t="s">
        <v>47</v>
      </c>
      <c r="L3" s="40"/>
      <c r="N3" s="41" t="s">
        <v>48</v>
      </c>
      <c r="O3" s="42"/>
      <c r="P3" s="42"/>
      <c r="Q3" s="43"/>
    </row>
    <row r="4" spans="2:17" ht="27" thickBot="1" x14ac:dyDescent="0.3">
      <c r="B4" s="23" t="s">
        <v>35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25</v>
      </c>
      <c r="L4" s="48" t="s">
        <v>26</v>
      </c>
      <c r="N4" s="36" t="s">
        <v>45</v>
      </c>
      <c r="O4" s="49" t="s">
        <v>46</v>
      </c>
      <c r="P4" s="50"/>
    </row>
    <row r="5" spans="2:17" ht="15.75" thickBot="1" x14ac:dyDescent="0.3">
      <c r="B5" s="23" t="s">
        <v>49</v>
      </c>
      <c r="C5" s="26">
        <f>C3+C4</f>
        <v>323430</v>
      </c>
      <c r="D5" s="27" t="s">
        <v>36</v>
      </c>
      <c r="E5" s="28">
        <f>ROUND(C5/10.764,0)</f>
        <v>30047</v>
      </c>
      <c r="F5" s="27" t="s">
        <v>37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50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27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51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29</v>
      </c>
      <c r="L7" s="51" t="s">
        <v>30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52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53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28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54</v>
      </c>
      <c r="C10" s="26">
        <f>C6+D9</f>
        <v>299028</v>
      </c>
      <c r="D10" s="27" t="s">
        <v>36</v>
      </c>
      <c r="E10" s="28">
        <f>ROUND(C10/10.764,0)</f>
        <v>27780</v>
      </c>
      <c r="F10" s="27" t="s">
        <v>37</v>
      </c>
      <c r="G10" s="44">
        <v>7</v>
      </c>
      <c r="H10" s="45">
        <v>7</v>
      </c>
      <c r="I10" s="46">
        <v>93</v>
      </c>
      <c r="K10" s="59" t="s">
        <v>31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32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38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33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39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40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55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8" zoomScale="130" zoomScaleNormal="130" workbookViewId="0">
      <selection activeCell="H23" sqref="H23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104"/>
    </row>
    <row r="2" spans="1:13" x14ac:dyDescent="0.25">
      <c r="A2" s="9"/>
      <c r="C2" s="105" t="s">
        <v>76</v>
      </c>
      <c r="D2" s="106"/>
      <c r="F2" s="5"/>
      <c r="G2" s="5"/>
      <c r="H2" s="84" t="s">
        <v>71</v>
      </c>
      <c r="I2" s="84" t="s">
        <v>72</v>
      </c>
      <c r="J2" s="84" t="s">
        <v>37</v>
      </c>
      <c r="L2" s="84" t="s">
        <v>82</v>
      </c>
    </row>
    <row r="3" spans="1:13" ht="18.75" x14ac:dyDescent="0.3">
      <c r="A3" s="9" t="s">
        <v>9</v>
      </c>
      <c r="B3" s="11"/>
      <c r="C3" s="107">
        <f>C4+C5</f>
        <v>37500</v>
      </c>
      <c r="D3" s="108" t="s">
        <v>56</v>
      </c>
      <c r="F3" s="72" t="s">
        <v>68</v>
      </c>
      <c r="G3" s="73"/>
      <c r="H3" s="96" t="s">
        <v>64</v>
      </c>
      <c r="I3" s="96">
        <v>79.25</v>
      </c>
      <c r="J3" s="97">
        <f>I3*10.764</f>
        <v>853.04699999999991</v>
      </c>
      <c r="L3" t="s">
        <v>64</v>
      </c>
      <c r="M3">
        <v>1014</v>
      </c>
    </row>
    <row r="4" spans="1:13" ht="30" x14ac:dyDescent="0.25">
      <c r="A4" s="12" t="s">
        <v>10</v>
      </c>
      <c r="B4" s="11"/>
      <c r="C4" s="107">
        <v>3500</v>
      </c>
      <c r="D4" s="109"/>
      <c r="F4" s="83" t="s">
        <v>86</v>
      </c>
      <c r="G4" s="73"/>
      <c r="H4" s="84" t="s">
        <v>77</v>
      </c>
      <c r="I4" s="96">
        <v>95.1</v>
      </c>
      <c r="J4" s="97">
        <f>I4*10.764</f>
        <v>1023.6563999999998</v>
      </c>
      <c r="K4" s="3"/>
      <c r="L4" s="3"/>
    </row>
    <row r="5" spans="1:13" x14ac:dyDescent="0.25">
      <c r="A5" s="9" t="s">
        <v>11</v>
      </c>
      <c r="B5" s="11"/>
      <c r="C5" s="107">
        <v>34000</v>
      </c>
      <c r="D5" s="109"/>
      <c r="F5" s="5"/>
      <c r="G5" s="73"/>
      <c r="H5" s="73"/>
      <c r="I5" s="74"/>
    </row>
    <row r="6" spans="1:13" x14ac:dyDescent="0.25">
      <c r="A6" s="9" t="s">
        <v>12</v>
      </c>
      <c r="B6" s="11"/>
      <c r="C6" s="107">
        <f>C4</f>
        <v>3500</v>
      </c>
      <c r="D6" s="109"/>
      <c r="F6" s="5"/>
      <c r="G6" s="73"/>
      <c r="H6" s="76"/>
      <c r="I6" s="74"/>
    </row>
    <row r="7" spans="1:13" x14ac:dyDescent="0.25">
      <c r="A7" s="9" t="s">
        <v>13</v>
      </c>
      <c r="B7" s="13"/>
      <c r="C7" s="4">
        <f>E9-E8</f>
        <v>9</v>
      </c>
      <c r="D7" s="4"/>
    </row>
    <row r="8" spans="1:13" x14ac:dyDescent="0.25">
      <c r="A8" s="9" t="s">
        <v>14</v>
      </c>
      <c r="B8" s="13"/>
      <c r="C8" s="4">
        <f>C9-C7</f>
        <v>51</v>
      </c>
      <c r="D8" s="84" t="s">
        <v>83</v>
      </c>
      <c r="E8" s="84">
        <v>2016</v>
      </c>
      <c r="F8" s="73" t="s">
        <v>85</v>
      </c>
    </row>
    <row r="9" spans="1:13" x14ac:dyDescent="0.25">
      <c r="A9" s="9" t="s">
        <v>15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16</v>
      </c>
      <c r="B10" s="13"/>
      <c r="C10" s="4">
        <f>90*C7/C9</f>
        <v>13.5</v>
      </c>
      <c r="D10" s="4"/>
      <c r="E10" s="5"/>
      <c r="F10" s="71"/>
      <c r="G10" s="71"/>
    </row>
    <row r="11" spans="1:13" x14ac:dyDescent="0.25">
      <c r="A11" s="9"/>
      <c r="B11" s="14"/>
      <c r="C11" s="110">
        <f>C10%</f>
        <v>0.13500000000000001</v>
      </c>
      <c r="D11" s="110"/>
      <c r="E11" s="3"/>
    </row>
    <row r="12" spans="1:13" x14ac:dyDescent="0.25">
      <c r="A12" s="9" t="s">
        <v>17</v>
      </c>
      <c r="B12" s="11"/>
      <c r="C12" s="107">
        <f>C6*C11</f>
        <v>472.50000000000006</v>
      </c>
      <c r="D12" s="109"/>
    </row>
    <row r="13" spans="1:13" x14ac:dyDescent="0.25">
      <c r="A13" s="9" t="s">
        <v>18</v>
      </c>
      <c r="B13" s="11"/>
      <c r="C13" s="107">
        <f>C6-C12</f>
        <v>3027.5</v>
      </c>
      <c r="D13" s="109"/>
      <c r="F13" s="31">
        <f>C4-37000</f>
        <v>-33500</v>
      </c>
    </row>
    <row r="14" spans="1:13" x14ac:dyDescent="0.25">
      <c r="A14" s="9" t="s">
        <v>11</v>
      </c>
      <c r="B14" s="11"/>
      <c r="C14" s="107">
        <f>C5</f>
        <v>34000</v>
      </c>
      <c r="D14" s="109"/>
      <c r="F14" s="71"/>
      <c r="G14" s="71"/>
      <c r="H14" s="4"/>
    </row>
    <row r="15" spans="1:13" x14ac:dyDescent="0.25">
      <c r="B15" s="11"/>
      <c r="C15" s="107"/>
      <c r="D15" s="109"/>
      <c r="H15" s="4"/>
    </row>
    <row r="16" spans="1:13" x14ac:dyDescent="0.25">
      <c r="A16" s="15" t="s">
        <v>19</v>
      </c>
      <c r="B16" s="16"/>
      <c r="C16" s="108">
        <f>C14+C13</f>
        <v>37027.5</v>
      </c>
      <c r="D16" s="108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15" t="s">
        <v>64</v>
      </c>
      <c r="B18" s="5"/>
      <c r="C18" s="111">
        <v>853</v>
      </c>
      <c r="D18" s="111"/>
      <c r="E18" s="94"/>
      <c r="F18" s="6">
        <f>C18*37000</f>
        <v>31561000</v>
      </c>
    </row>
    <row r="19" spans="1:8" x14ac:dyDescent="0.25">
      <c r="A19" s="9"/>
      <c r="B19" s="4"/>
      <c r="C19" s="112">
        <f>C18*C16</f>
        <v>31584457.5</v>
      </c>
      <c r="D19" t="s">
        <v>42</v>
      </c>
      <c r="E19" s="95"/>
      <c r="H19" s="4"/>
    </row>
    <row r="20" spans="1:8" x14ac:dyDescent="0.25">
      <c r="A20" s="9"/>
      <c r="B20" s="31"/>
      <c r="C20" s="31">
        <f>C19*0.9</f>
        <v>28426011.75</v>
      </c>
      <c r="D20" t="s">
        <v>20</v>
      </c>
      <c r="E20" s="75"/>
      <c r="F20" s="6"/>
      <c r="H20" s="71"/>
    </row>
    <row r="21" spans="1:8" x14ac:dyDescent="0.25">
      <c r="A21" s="9"/>
      <c r="C21" s="31">
        <f>C19*80%</f>
        <v>25267566</v>
      </c>
      <c r="D21" t="s">
        <v>21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22</v>
      </c>
      <c r="B23" s="18"/>
      <c r="C23" s="113">
        <f>C4*D23</f>
        <v>3582599.9999999995</v>
      </c>
      <c r="D23" s="113">
        <f>C18*1.2</f>
        <v>1023.5999999999999</v>
      </c>
      <c r="E23" s="75"/>
    </row>
    <row r="24" spans="1:8" x14ac:dyDescent="0.25">
      <c r="A24" s="9" t="s">
        <v>23</v>
      </c>
      <c r="E24" s="3"/>
    </row>
    <row r="25" spans="1:8" x14ac:dyDescent="0.25">
      <c r="A25" s="19" t="s">
        <v>24</v>
      </c>
      <c r="B25" s="10"/>
      <c r="C25" s="31">
        <f>C19*0.025/12</f>
        <v>65800.953125</v>
      </c>
      <c r="D25" s="31"/>
      <c r="E25" s="75"/>
    </row>
    <row r="26" spans="1:8" x14ac:dyDescent="0.25">
      <c r="C26" s="31"/>
      <c r="D26" s="31"/>
      <c r="F26" s="73" t="s">
        <v>73</v>
      </c>
    </row>
    <row r="27" spans="1:8" x14ac:dyDescent="0.25">
      <c r="A27" s="5" t="s">
        <v>84</v>
      </c>
      <c r="B27" s="5"/>
      <c r="C27" s="114"/>
      <c r="D27" s="114"/>
    </row>
    <row r="28" spans="1:8" x14ac:dyDescent="0.25">
      <c r="D28" s="71"/>
    </row>
    <row r="29" spans="1:8" x14ac:dyDescent="0.25">
      <c r="G29" s="3"/>
      <c r="H29" s="3"/>
    </row>
    <row r="30" spans="1:8" ht="18.75" x14ac:dyDescent="0.3">
      <c r="A30" s="4" t="s">
        <v>78</v>
      </c>
      <c r="B30" s="98">
        <v>30672000</v>
      </c>
      <c r="E30" s="119" t="s">
        <v>74</v>
      </c>
      <c r="F30" s="119"/>
      <c r="G30" s="3"/>
      <c r="H30" s="3"/>
    </row>
    <row r="31" spans="1:8" ht="18.75" x14ac:dyDescent="0.3">
      <c r="A31" s="4" t="s">
        <v>79</v>
      </c>
      <c r="B31" s="4"/>
      <c r="E31" s="119" t="s">
        <v>75</v>
      </c>
      <c r="F31" s="119"/>
      <c r="G31" s="3"/>
      <c r="H31" s="3"/>
    </row>
    <row r="32" spans="1:8" ht="18.75" x14ac:dyDescent="0.3">
      <c r="E32" s="100" t="s">
        <v>42</v>
      </c>
      <c r="F32" s="100">
        <f>F18</f>
        <v>31561000</v>
      </c>
      <c r="G32" s="3"/>
      <c r="H32" s="3"/>
    </row>
    <row r="33" spans="1:8" ht="18.75" x14ac:dyDescent="0.3">
      <c r="E33" s="100" t="s">
        <v>20</v>
      </c>
      <c r="F33" s="100">
        <f>F32*0.9</f>
        <v>28404900</v>
      </c>
      <c r="G33" s="3"/>
      <c r="H33" s="75">
        <f>F32*80</f>
        <v>2524880000</v>
      </c>
    </row>
    <row r="34" spans="1:8" ht="18.75" x14ac:dyDescent="0.3">
      <c r="E34" s="100" t="s">
        <v>21</v>
      </c>
      <c r="F34" s="100">
        <f>F32*0.8</f>
        <v>25248800</v>
      </c>
      <c r="G34" s="3"/>
      <c r="H34" s="3"/>
    </row>
    <row r="35" spans="1:8" x14ac:dyDescent="0.25">
      <c r="E35" s="3"/>
      <c r="F35" s="116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55"/>
  <sheetViews>
    <sheetView zoomScale="115" zoomScaleNormal="115" workbookViewId="0">
      <selection activeCell="R4" sqref="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7" width="12.85546875" customWidth="1"/>
    <col min="18" max="18" width="24.28515625" customWidth="1"/>
    <col min="19" max="19" width="19" customWidth="1"/>
    <col min="20" max="20" width="10" customWidth="1"/>
    <col min="21" max="21" width="13.85546875" customWidth="1"/>
    <col min="22" max="22" width="8.85546875" customWidth="1"/>
    <col min="23" max="23" width="6.28515625" customWidth="1"/>
    <col min="29" max="29" width="10.42578125" bestFit="1" customWidth="1"/>
    <col min="33" max="33" width="10.42578125" bestFit="1" customWidth="1"/>
  </cols>
  <sheetData>
    <row r="1" spans="1:33" s="1" customFormat="1" ht="60" x14ac:dyDescent="0.25">
      <c r="A1" s="1" t="s">
        <v>0</v>
      </c>
      <c r="B1" s="1" t="s">
        <v>4</v>
      </c>
      <c r="C1" s="1" t="s">
        <v>80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64</v>
      </c>
      <c r="Q1" s="1" t="s">
        <v>77</v>
      </c>
      <c r="R1" s="99" t="s">
        <v>1</v>
      </c>
      <c r="S1" s="99" t="s">
        <v>70</v>
      </c>
      <c r="T1" s="99" t="s">
        <v>69</v>
      </c>
      <c r="V1" s="2"/>
      <c r="W1" s="2"/>
      <c r="X1" s="2"/>
      <c r="Y1" s="2"/>
      <c r="Z1" s="2"/>
    </row>
    <row r="2" spans="1:33" x14ac:dyDescent="0.25">
      <c r="B2">
        <v>930</v>
      </c>
      <c r="C2">
        <f>B2*1.2</f>
        <v>1116</v>
      </c>
      <c r="D2" s="87">
        <f>C2*1.2</f>
        <v>1339.2</v>
      </c>
      <c r="E2" s="87">
        <v>28500000</v>
      </c>
      <c r="F2" s="87">
        <f>E2/B2</f>
        <v>30645.16129032258</v>
      </c>
      <c r="G2" s="77">
        <f>E2/C2</f>
        <v>25537.634408602149</v>
      </c>
      <c r="H2">
        <f>E2/D2</f>
        <v>21281.362007168456</v>
      </c>
      <c r="I2">
        <v>13</v>
      </c>
      <c r="J2">
        <v>1307</v>
      </c>
      <c r="O2" s="86">
        <f>Q2/1.2</f>
        <v>730.96529999999996</v>
      </c>
      <c r="P2" s="86">
        <v>81.489999999999995</v>
      </c>
      <c r="Q2" s="87">
        <f>P2*10.764</f>
        <v>877.1583599999999</v>
      </c>
      <c r="R2" s="87">
        <v>26100000</v>
      </c>
      <c r="S2" s="101">
        <f>R2/O2</f>
        <v>35706.209309798978</v>
      </c>
      <c r="T2" s="87">
        <f>R2/Q2</f>
        <v>29755.174424832483</v>
      </c>
      <c r="U2" s="87"/>
      <c r="V2" s="88"/>
      <c r="W2" s="3"/>
      <c r="X2" s="3"/>
      <c r="Y2" s="3"/>
      <c r="Z2" s="3"/>
      <c r="AC2" s="33"/>
    </row>
    <row r="3" spans="1:33" x14ac:dyDescent="0.25">
      <c r="B3" s="92">
        <v>1153</v>
      </c>
      <c r="C3">
        <f t="shared" ref="C3:D10" si="0">B3*1.2</f>
        <v>1383.6</v>
      </c>
      <c r="D3" s="87">
        <f t="shared" si="0"/>
        <v>1660.32</v>
      </c>
      <c r="E3" s="87">
        <v>38500000</v>
      </c>
      <c r="F3" s="87">
        <f t="shared" ref="F3:F8" si="1">E3/B3</f>
        <v>33391.153512575889</v>
      </c>
      <c r="G3" s="77">
        <f t="shared" ref="G3:G10" si="2">E3/C3</f>
        <v>27825.961260479908</v>
      </c>
      <c r="H3">
        <f t="shared" ref="H3:H7" si="3">E3/D3</f>
        <v>23188.301050399925</v>
      </c>
      <c r="I3">
        <v>18</v>
      </c>
      <c r="J3">
        <v>1801</v>
      </c>
      <c r="O3" s="86">
        <f t="shared" ref="O3:O6" si="4">Q3/1.2</f>
        <v>937.90319999999997</v>
      </c>
      <c r="P3" s="86">
        <v>104.56</v>
      </c>
      <c r="Q3" s="87">
        <f>P3*10.764</f>
        <v>1125.4838399999999</v>
      </c>
      <c r="R3" s="87">
        <v>34001000</v>
      </c>
      <c r="S3" s="102">
        <f t="shared" ref="S3:S10" si="5">R3/O3</f>
        <v>36252.142012096774</v>
      </c>
      <c r="T3" s="87">
        <f t="shared" ref="T3:T10" si="6">R3/Q3</f>
        <v>30210.118343413978</v>
      </c>
      <c r="U3" s="87"/>
      <c r="V3" s="88"/>
      <c r="W3" s="3"/>
      <c r="X3" s="3"/>
      <c r="Y3" s="3"/>
      <c r="Z3" s="3"/>
      <c r="AG3" s="33"/>
    </row>
    <row r="4" spans="1:33" x14ac:dyDescent="0.25">
      <c r="B4" s="71">
        <v>1113</v>
      </c>
      <c r="C4">
        <f t="shared" si="0"/>
        <v>1335.6</v>
      </c>
      <c r="D4" s="87">
        <f t="shared" si="0"/>
        <v>1602.7199999999998</v>
      </c>
      <c r="E4" s="87">
        <v>36500000</v>
      </c>
      <c r="F4" s="87">
        <f t="shared" si="1"/>
        <v>32794.249775381853</v>
      </c>
      <c r="G4" s="77">
        <f t="shared" si="2"/>
        <v>27328.541479484877</v>
      </c>
      <c r="H4">
        <f t="shared" si="3"/>
        <v>22773.784566237398</v>
      </c>
      <c r="I4">
        <v>16</v>
      </c>
      <c r="J4">
        <v>1601</v>
      </c>
      <c r="O4" s="86">
        <f t="shared" si="4"/>
        <v>938.26199999999994</v>
      </c>
      <c r="P4" s="86">
        <v>104.6</v>
      </c>
      <c r="Q4" s="87">
        <f t="shared" ref="Q4:Q12" si="7">P4*10.764</f>
        <v>1125.9143999999999</v>
      </c>
      <c r="R4" s="87">
        <v>34500000</v>
      </c>
      <c r="S4" s="102">
        <f t="shared" si="5"/>
        <v>36770.113251948816</v>
      </c>
      <c r="T4" s="87">
        <f t="shared" si="6"/>
        <v>30641.761043290684</v>
      </c>
      <c r="U4" s="87"/>
      <c r="V4" s="88"/>
      <c r="W4" s="3"/>
      <c r="X4" s="3"/>
      <c r="Y4" s="3"/>
      <c r="Z4" s="3"/>
    </row>
    <row r="5" spans="1:33" x14ac:dyDescent="0.25">
      <c r="B5" s="71">
        <v>1156</v>
      </c>
      <c r="C5">
        <f t="shared" si="0"/>
        <v>1387.2</v>
      </c>
      <c r="D5" s="87">
        <f t="shared" si="0"/>
        <v>1664.64</v>
      </c>
      <c r="E5" s="87">
        <v>36500000</v>
      </c>
      <c r="F5" s="87">
        <f t="shared" si="1"/>
        <v>31574.394463667821</v>
      </c>
      <c r="G5" s="77">
        <f t="shared" si="2"/>
        <v>26311.995386389848</v>
      </c>
      <c r="H5">
        <f t="shared" si="3"/>
        <v>21926.66282199154</v>
      </c>
      <c r="I5">
        <v>15</v>
      </c>
      <c r="J5">
        <v>1501</v>
      </c>
      <c r="N5">
        <v>51.65</v>
      </c>
      <c r="O5" s="86">
        <f>N5*10.764</f>
        <v>555.9606</v>
      </c>
      <c r="P5" s="87">
        <v>61.98</v>
      </c>
      <c r="Q5" s="87">
        <f t="shared" si="7"/>
        <v>667.15271999999993</v>
      </c>
      <c r="R5" s="87">
        <v>18850000</v>
      </c>
      <c r="S5" s="101">
        <f t="shared" si="5"/>
        <v>33905.280338211014</v>
      </c>
      <c r="T5" s="87">
        <f t="shared" si="6"/>
        <v>28254.400281842518</v>
      </c>
      <c r="U5" s="87"/>
      <c r="V5" s="88"/>
      <c r="W5" s="3"/>
      <c r="X5" s="3"/>
      <c r="Y5" s="3"/>
      <c r="Z5" s="3"/>
    </row>
    <row r="6" spans="1:33" x14ac:dyDescent="0.25">
      <c r="B6">
        <v>930</v>
      </c>
      <c r="C6">
        <f t="shared" si="0"/>
        <v>1116</v>
      </c>
      <c r="D6" s="87">
        <f t="shared" si="0"/>
        <v>1339.2</v>
      </c>
      <c r="E6" s="87">
        <v>29900000</v>
      </c>
      <c r="F6" s="87">
        <f t="shared" si="1"/>
        <v>32150.537634408603</v>
      </c>
      <c r="G6" s="77">
        <f t="shared" si="2"/>
        <v>26792.1146953405</v>
      </c>
      <c r="H6">
        <f t="shared" si="3"/>
        <v>22326.762246117083</v>
      </c>
      <c r="I6">
        <v>15</v>
      </c>
      <c r="J6" t="s">
        <v>81</v>
      </c>
      <c r="O6" s="86">
        <f t="shared" si="4"/>
        <v>381.94259999999997</v>
      </c>
      <c r="P6" s="86">
        <v>42.58</v>
      </c>
      <c r="Q6" s="87">
        <f t="shared" si="7"/>
        <v>458.33111999999994</v>
      </c>
      <c r="R6" s="87">
        <v>12950000</v>
      </c>
      <c r="S6" s="101">
        <f t="shared" si="5"/>
        <v>33905.618278767543</v>
      </c>
      <c r="T6" s="87">
        <f t="shared" si="6"/>
        <v>28254.681898972955</v>
      </c>
      <c r="U6" s="87"/>
      <c r="V6" s="88"/>
      <c r="W6" s="3"/>
      <c r="X6" s="3"/>
      <c r="Y6" s="3"/>
      <c r="Z6" s="3"/>
    </row>
    <row r="7" spans="1:33" x14ac:dyDescent="0.25">
      <c r="B7">
        <v>770</v>
      </c>
      <c r="C7">
        <f t="shared" si="0"/>
        <v>924</v>
      </c>
      <c r="D7" s="87">
        <f t="shared" si="0"/>
        <v>1108.8</v>
      </c>
      <c r="E7" s="87">
        <v>27000000</v>
      </c>
      <c r="F7" s="103">
        <f t="shared" ref="F7:F14" si="8">ROUND((E7/B7),0)</f>
        <v>35065</v>
      </c>
      <c r="G7" s="77">
        <f t="shared" si="2"/>
        <v>29220.779220779219</v>
      </c>
      <c r="H7">
        <f t="shared" si="3"/>
        <v>24350.649350649353</v>
      </c>
      <c r="I7">
        <v>23</v>
      </c>
      <c r="J7">
        <v>2304</v>
      </c>
      <c r="O7" s="87"/>
      <c r="P7" s="86">
        <v>81.52</v>
      </c>
      <c r="Q7" s="87">
        <f t="shared" si="7"/>
        <v>877.48127999999986</v>
      </c>
      <c r="R7" s="87">
        <v>25500000</v>
      </c>
      <c r="S7" s="6" t="e">
        <f t="shared" si="5"/>
        <v>#DIV/0!</v>
      </c>
      <c r="T7" s="87">
        <f t="shared" si="6"/>
        <v>29060.449016074741</v>
      </c>
      <c r="U7" s="87"/>
      <c r="V7" s="88"/>
      <c r="W7" s="3"/>
      <c r="X7" s="3"/>
      <c r="Y7" s="3"/>
      <c r="Z7" s="3"/>
    </row>
    <row r="8" spans="1:33" x14ac:dyDescent="0.25">
      <c r="B8">
        <v>972</v>
      </c>
      <c r="C8">
        <f>B8*1.2</f>
        <v>1166.3999999999999</v>
      </c>
      <c r="D8" s="87">
        <f>C8*1.2</f>
        <v>1399.6799999999998</v>
      </c>
      <c r="E8" s="87">
        <v>35800000</v>
      </c>
      <c r="F8" s="103">
        <f t="shared" si="1"/>
        <v>36831.275720164609</v>
      </c>
      <c r="G8" s="77">
        <f t="shared" si="2"/>
        <v>30692.729766803845</v>
      </c>
      <c r="H8">
        <f t="shared" ref="H8:H13" si="9">F8/D8</f>
        <v>26.314068730113036</v>
      </c>
      <c r="O8" s="87"/>
      <c r="P8" s="86"/>
      <c r="Q8" s="87">
        <f t="shared" si="7"/>
        <v>0</v>
      </c>
      <c r="R8" s="87"/>
      <c r="S8" s="6" t="e">
        <f t="shared" si="5"/>
        <v>#DIV/0!</v>
      </c>
      <c r="T8" s="87" t="e">
        <f t="shared" si="6"/>
        <v>#DIV/0!</v>
      </c>
      <c r="U8" s="87"/>
      <c r="V8" s="88"/>
      <c r="W8" s="3"/>
      <c r="X8" s="3"/>
      <c r="Y8" s="3"/>
      <c r="Z8" s="3"/>
    </row>
    <row r="9" spans="1:33" x14ac:dyDescent="0.25">
      <c r="B9">
        <v>712</v>
      </c>
      <c r="C9">
        <f>B9*1.2</f>
        <v>854.4</v>
      </c>
      <c r="D9" s="87">
        <f>C9*1.2</f>
        <v>1025.28</v>
      </c>
      <c r="E9" s="87">
        <v>25500000</v>
      </c>
      <c r="F9" s="103">
        <f t="shared" si="8"/>
        <v>35815</v>
      </c>
      <c r="G9" s="77">
        <f t="shared" si="2"/>
        <v>29845.505617977527</v>
      </c>
      <c r="H9">
        <f>E9/D9</f>
        <v>24871.254681647941</v>
      </c>
      <c r="O9" s="87"/>
      <c r="P9" s="86"/>
      <c r="Q9" s="87">
        <f t="shared" si="7"/>
        <v>0</v>
      </c>
      <c r="R9" s="87"/>
      <c r="S9" s="6" t="e">
        <f t="shared" si="5"/>
        <v>#DIV/0!</v>
      </c>
      <c r="T9" s="87" t="e">
        <f t="shared" si="6"/>
        <v>#DIV/0!</v>
      </c>
      <c r="U9" s="87"/>
      <c r="V9" s="3"/>
      <c r="W9" s="3"/>
      <c r="X9" s="3"/>
      <c r="Y9" s="3"/>
      <c r="Z9" s="3"/>
    </row>
    <row r="10" spans="1:33" ht="16.5" x14ac:dyDescent="0.3">
      <c r="B10">
        <v>686</v>
      </c>
      <c r="C10">
        <f t="shared" si="0"/>
        <v>823.19999999999993</v>
      </c>
      <c r="D10" s="87">
        <f t="shared" ref="D10:D11" si="10">C10*1.2</f>
        <v>987.83999999999992</v>
      </c>
      <c r="E10" s="87">
        <v>25500000</v>
      </c>
      <c r="F10" s="103">
        <f t="shared" si="8"/>
        <v>37172</v>
      </c>
      <c r="G10" s="77">
        <f t="shared" si="2"/>
        <v>30976.676384839651</v>
      </c>
      <c r="H10">
        <f t="shared" si="9"/>
        <v>37.629575639779723</v>
      </c>
      <c r="O10" s="87"/>
      <c r="P10" s="86"/>
      <c r="Q10" s="87">
        <f t="shared" si="7"/>
        <v>0</v>
      </c>
      <c r="R10" s="87"/>
      <c r="S10" s="6" t="e">
        <f t="shared" si="5"/>
        <v>#DIV/0!</v>
      </c>
      <c r="T10" s="87" t="e">
        <f t="shared" si="6"/>
        <v>#DIV/0!</v>
      </c>
      <c r="U10" s="87"/>
      <c r="V10" s="3"/>
      <c r="W10" s="3"/>
      <c r="X10" s="89"/>
      <c r="Y10" s="90"/>
      <c r="Z10" s="90"/>
      <c r="AA10" s="22"/>
      <c r="AB10" s="22"/>
      <c r="AC10" s="22"/>
      <c r="AD10" s="22"/>
      <c r="AE10" s="22"/>
    </row>
    <row r="11" spans="1:33" ht="18.75" x14ac:dyDescent="0.25">
      <c r="C11">
        <f t="shared" ref="C11:C14" si="11">B11*1.1</f>
        <v>0</v>
      </c>
      <c r="D11" s="87">
        <f t="shared" si="10"/>
        <v>0</v>
      </c>
      <c r="E11" s="87"/>
      <c r="F11" t="e">
        <f t="shared" si="8"/>
        <v>#DIV/0!</v>
      </c>
      <c r="G11" t="e">
        <f t="shared" ref="G11:G14" si="12">ROUND((E11/C11),0)</f>
        <v>#DIV/0!</v>
      </c>
      <c r="H11" t="e">
        <f t="shared" si="9"/>
        <v>#DIV/0!</v>
      </c>
      <c r="Q11" s="87">
        <f t="shared" si="7"/>
        <v>0</v>
      </c>
      <c r="R11" s="87"/>
      <c r="T11" s="87"/>
      <c r="U11" s="87"/>
      <c r="V11" s="3"/>
      <c r="W11" s="3"/>
      <c r="X11" s="91"/>
      <c r="Y11" s="3"/>
      <c r="Z11" s="3"/>
    </row>
    <row r="12" spans="1:33" x14ac:dyDescent="0.25">
      <c r="C12">
        <f t="shared" si="11"/>
        <v>0</v>
      </c>
      <c r="D12">
        <f t="shared" ref="D12:D14" si="13">C12*1.2</f>
        <v>0</v>
      </c>
      <c r="E12" s="87"/>
      <c r="F12" t="e">
        <f t="shared" si="8"/>
        <v>#DIV/0!</v>
      </c>
      <c r="G12" t="e">
        <f t="shared" si="12"/>
        <v>#DIV/0!</v>
      </c>
      <c r="H12" t="e">
        <f t="shared" si="9"/>
        <v>#DIV/0!</v>
      </c>
      <c r="I12">
        <f t="shared" ref="I12:I14" si="14">V12</f>
        <v>0</v>
      </c>
      <c r="J12">
        <f t="shared" ref="J12:J14" si="15">W12</f>
        <v>0</v>
      </c>
      <c r="Q12" s="87">
        <f t="shared" si="7"/>
        <v>0</v>
      </c>
      <c r="R12" s="87"/>
      <c r="T12" s="87"/>
      <c r="U12" s="87"/>
      <c r="V12" s="3"/>
      <c r="W12" s="3"/>
      <c r="X12" s="3"/>
      <c r="Y12" s="3"/>
      <c r="Z12" s="3"/>
    </row>
    <row r="13" spans="1:33" x14ac:dyDescent="0.25">
      <c r="B13">
        <v>0</v>
      </c>
      <c r="C13">
        <f t="shared" si="11"/>
        <v>0</v>
      </c>
      <c r="D13">
        <f t="shared" si="13"/>
        <v>0</v>
      </c>
      <c r="E13" s="87"/>
      <c r="F13" t="e">
        <f t="shared" si="8"/>
        <v>#DIV/0!</v>
      </c>
      <c r="G13" t="e">
        <f t="shared" si="12"/>
        <v>#DIV/0!</v>
      </c>
      <c r="H13" t="e">
        <f t="shared" si="9"/>
        <v>#DIV/0!</v>
      </c>
      <c r="I13">
        <f t="shared" si="14"/>
        <v>0</v>
      </c>
      <c r="J13">
        <f t="shared" si="15"/>
        <v>0</v>
      </c>
      <c r="T13" s="87"/>
      <c r="U13" s="87"/>
      <c r="V13" s="3"/>
      <c r="W13" s="3"/>
      <c r="X13" s="3"/>
      <c r="Y13" s="3"/>
      <c r="Z13" s="3"/>
    </row>
    <row r="14" spans="1:33" x14ac:dyDescent="0.25">
      <c r="B14">
        <v>0</v>
      </c>
      <c r="C14">
        <f t="shared" si="11"/>
        <v>0</v>
      </c>
      <c r="D14">
        <f t="shared" si="13"/>
        <v>0</v>
      </c>
      <c r="E14" s="87"/>
      <c r="F14" t="e">
        <f t="shared" si="8"/>
        <v>#DIV/0!</v>
      </c>
      <c r="G14" t="e">
        <f t="shared" si="12"/>
        <v>#DIV/0!</v>
      </c>
      <c r="H14" t="e">
        <f t="shared" ref="H14" si="16">ROUND((E14/D14),0)</f>
        <v>#DIV/0!</v>
      </c>
      <c r="I14">
        <f t="shared" si="14"/>
        <v>0</v>
      </c>
      <c r="J14">
        <f t="shared" si="15"/>
        <v>0</v>
      </c>
      <c r="Q14" s="87"/>
      <c r="T14" s="87"/>
      <c r="U14" s="87"/>
      <c r="V14" s="3"/>
      <c r="W14" s="3"/>
      <c r="X14" s="3"/>
      <c r="Y14" s="3"/>
      <c r="Z14" s="3"/>
    </row>
    <row r="15" spans="1:33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87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V15</f>
        <v>0</v>
      </c>
      <c r="J15">
        <f t="shared" si="22"/>
        <v>0</v>
      </c>
      <c r="T15" s="87"/>
      <c r="U15" s="87"/>
      <c r="V15" s="3"/>
      <c r="W15" s="3"/>
      <c r="X15" s="3"/>
      <c r="Y15" s="3"/>
      <c r="Z15" s="3"/>
    </row>
    <row r="16" spans="1:33" x14ac:dyDescent="0.25">
      <c r="B16">
        <v>0</v>
      </c>
      <c r="C16">
        <f t="shared" ref="C16:C18" si="23">B16*1.2</f>
        <v>0</v>
      </c>
      <c r="D16">
        <f t="shared" si="18"/>
        <v>0</v>
      </c>
      <c r="E16" s="87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T16" s="87"/>
      <c r="U16" s="87"/>
    </row>
    <row r="17" spans="1:26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87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T17" s="87"/>
      <c r="U17" s="87"/>
    </row>
    <row r="18" spans="1:26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87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T18" s="87"/>
      <c r="U18" s="87"/>
    </row>
    <row r="19" spans="1:26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s="6" customFormat="1" x14ac:dyDescent="0.25">
      <c r="A21" s="77"/>
      <c r="B21" s="78"/>
      <c r="C21" s="78"/>
      <c r="D21" s="78"/>
      <c r="E21" s="78"/>
      <c r="F21" s="79" t="s">
        <v>65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s="6" customFormat="1" ht="16.5" x14ac:dyDescent="0.3">
      <c r="A22" s="77"/>
      <c r="B22" s="78"/>
      <c r="C22" s="78" t="s">
        <v>63</v>
      </c>
      <c r="D22" s="78"/>
      <c r="E22" s="93"/>
      <c r="F22" s="80" t="s">
        <v>64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  <c r="P22" s="77"/>
    </row>
    <row r="23" spans="1:26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60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  <c r="P23" s="77"/>
    </row>
    <row r="24" spans="1:26" s="6" customFormat="1" x14ac:dyDescent="0.25">
      <c r="A24" s="77"/>
      <c r="B24" s="78"/>
      <c r="C24" s="78"/>
      <c r="D24" s="78"/>
      <c r="E24" s="78"/>
      <c r="F24" s="80" t="s">
        <v>66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  <c r="P24" s="77"/>
    </row>
    <row r="25" spans="1:26" s="6" customFormat="1" x14ac:dyDescent="0.25">
      <c r="B25" s="78"/>
      <c r="C25" s="78"/>
      <c r="D25" s="78"/>
      <c r="E25" s="78"/>
      <c r="F25" s="81" t="s">
        <v>67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6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6" s="6" customFormat="1" x14ac:dyDescent="0.25">
      <c r="B27" s="78"/>
      <c r="C27" s="78"/>
      <c r="D27" s="78"/>
      <c r="E27" s="78"/>
      <c r="F27" s="80" t="s">
        <v>59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6" s="6" customFormat="1" x14ac:dyDescent="0.25">
      <c r="B28" s="78"/>
      <c r="C28" s="78"/>
      <c r="D28" s="78"/>
      <c r="E28" s="78"/>
      <c r="F28" s="80" t="s">
        <v>60</v>
      </c>
      <c r="G28" s="80">
        <v>0</v>
      </c>
      <c r="H28" s="78"/>
      <c r="I28" s="77"/>
      <c r="J28" s="77"/>
      <c r="K28" s="77"/>
      <c r="L28" s="77"/>
      <c r="M28" s="77"/>
    </row>
    <row r="29" spans="1:26" s="6" customFormat="1" x14ac:dyDescent="0.25">
      <c r="B29" s="78"/>
      <c r="C29" s="78"/>
      <c r="D29" s="78"/>
      <c r="E29" s="78"/>
      <c r="F29" s="80" t="s">
        <v>58</v>
      </c>
      <c r="G29" s="80">
        <v>0</v>
      </c>
      <c r="H29" s="78"/>
      <c r="I29" s="77"/>
      <c r="J29" s="77"/>
      <c r="K29" s="77"/>
      <c r="L29" s="77"/>
      <c r="M29" s="77"/>
    </row>
    <row r="30" spans="1:26" s="6" customFormat="1" x14ac:dyDescent="0.25">
      <c r="B30" s="78"/>
      <c r="C30" s="82"/>
      <c r="D30" s="82"/>
      <c r="E30" s="78"/>
      <c r="F30" s="81" t="s">
        <v>61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  <c r="S30" s="34"/>
    </row>
    <row r="31" spans="1:26" s="6" customFormat="1" x14ac:dyDescent="0.25">
      <c r="B31" s="78"/>
      <c r="C31" s="82"/>
      <c r="D31" s="82"/>
      <c r="E31" s="78"/>
      <c r="F31" s="81" t="s">
        <v>62</v>
      </c>
      <c r="G31" s="80">
        <f>G30</f>
        <v>0</v>
      </c>
      <c r="H31" s="78" t="e">
        <f>G30/G31</f>
        <v>#DIV/0!</v>
      </c>
      <c r="I31" s="77" t="s">
        <v>43</v>
      </c>
      <c r="J31" s="77"/>
      <c r="K31" s="77"/>
      <c r="L31" s="77"/>
      <c r="M31" s="77"/>
    </row>
    <row r="32" spans="1:26" s="6" customFormat="1" x14ac:dyDescent="0.25">
      <c r="B32" s="78"/>
      <c r="C32" s="82"/>
      <c r="D32" s="82"/>
      <c r="E32" s="78"/>
      <c r="F32" s="80" t="s">
        <v>41</v>
      </c>
      <c r="G32" s="80">
        <v>10000</v>
      </c>
      <c r="H32" s="78"/>
      <c r="I32" s="77"/>
      <c r="J32" s="77"/>
      <c r="K32" s="77"/>
      <c r="L32" s="77"/>
      <c r="M32" s="77"/>
    </row>
    <row r="33" spans="2:22" s="6" customFormat="1" x14ac:dyDescent="0.25">
      <c r="B33" s="78"/>
      <c r="C33" s="82"/>
      <c r="D33" s="82"/>
      <c r="E33" s="78"/>
      <c r="F33" s="81" t="s">
        <v>42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2" s="6" customFormat="1" x14ac:dyDescent="0.25">
      <c r="B34" s="78"/>
      <c r="C34" s="82"/>
      <c r="D34" s="82"/>
      <c r="E34" s="78"/>
      <c r="F34" s="81" t="s">
        <v>20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2" s="6" customFormat="1" x14ac:dyDescent="0.25">
      <c r="B35" s="78"/>
      <c r="C35" s="82"/>
      <c r="D35" s="82"/>
      <c r="E35" s="78"/>
      <c r="F35" s="81" t="s">
        <v>21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2" x14ac:dyDescent="0.25">
      <c r="B36" s="82"/>
      <c r="C36" s="82"/>
      <c r="D36" s="82"/>
      <c r="E36" s="82"/>
      <c r="F36" s="82"/>
      <c r="G36" s="82"/>
      <c r="H36" s="82"/>
    </row>
    <row r="37" spans="2:22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  <c r="V37" s="6"/>
    </row>
    <row r="38" spans="2:22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  <c r="V38" s="6"/>
    </row>
    <row r="39" spans="2:22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  <c r="V39" s="6"/>
    </row>
    <row r="40" spans="2:22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  <c r="V40" s="6"/>
    </row>
    <row r="41" spans="2:22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  <c r="V41" s="6"/>
    </row>
    <row r="42" spans="2:22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34"/>
      <c r="T42" s="6"/>
      <c r="U42" s="6"/>
      <c r="V42" s="6"/>
    </row>
    <row r="43" spans="2:22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  <c r="V43" s="6"/>
    </row>
    <row r="44" spans="2:22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  <c r="V44" s="6"/>
    </row>
    <row r="45" spans="2:22" x14ac:dyDescent="0.25">
      <c r="N45" s="6"/>
      <c r="O45" s="6"/>
      <c r="P45" s="6"/>
      <c r="Q45" s="6"/>
      <c r="R45" s="6"/>
      <c r="S45" s="6"/>
      <c r="T45" s="6"/>
      <c r="U45" s="6"/>
      <c r="V45" s="6"/>
    </row>
    <row r="48" spans="2:22" x14ac:dyDescent="0.25">
      <c r="N48" s="6"/>
      <c r="O48" s="6"/>
      <c r="P48" s="6"/>
      <c r="Q48" s="6"/>
      <c r="R48" s="6"/>
      <c r="S48" s="6"/>
      <c r="T48" s="6"/>
      <c r="U48" s="6"/>
      <c r="V48" s="6"/>
    </row>
    <row r="49" spans="14:22" x14ac:dyDescent="0.25">
      <c r="N49" s="6"/>
      <c r="O49" s="6"/>
      <c r="P49" s="6"/>
      <c r="Q49" s="6"/>
      <c r="R49" s="6"/>
      <c r="S49" s="6"/>
      <c r="T49" s="6"/>
      <c r="U49" s="6"/>
      <c r="V49" s="6"/>
    </row>
    <row r="50" spans="14:22" x14ac:dyDescent="0.25">
      <c r="N50" s="6"/>
      <c r="O50" s="6"/>
      <c r="P50" s="6"/>
      <c r="Q50" s="6"/>
      <c r="R50" s="6"/>
      <c r="S50" s="6"/>
      <c r="T50" s="6"/>
      <c r="U50" s="6"/>
      <c r="V50" s="6"/>
    </row>
    <row r="51" spans="14:22" x14ac:dyDescent="0.25">
      <c r="N51" s="6"/>
      <c r="O51" s="6"/>
      <c r="P51" s="6"/>
      <c r="Q51" s="6"/>
      <c r="R51" s="6"/>
      <c r="S51" s="6"/>
      <c r="T51" s="6"/>
      <c r="U51" s="6"/>
      <c r="V51" s="6"/>
    </row>
    <row r="52" spans="14:22" x14ac:dyDescent="0.25">
      <c r="N52" s="6"/>
      <c r="O52" s="34"/>
      <c r="P52" s="34"/>
      <c r="Q52" s="34"/>
      <c r="R52" s="34"/>
      <c r="S52" s="34"/>
      <c r="T52" s="6"/>
      <c r="U52" s="6"/>
      <c r="V52" s="6"/>
    </row>
    <row r="53" spans="14:22" x14ac:dyDescent="0.25">
      <c r="N53" s="6"/>
      <c r="O53" s="6"/>
      <c r="P53" s="6"/>
      <c r="Q53" s="6"/>
      <c r="R53" s="6"/>
      <c r="S53" s="6"/>
      <c r="T53" s="6"/>
      <c r="U53" s="6"/>
      <c r="V53" s="6"/>
    </row>
    <row r="54" spans="14:22" x14ac:dyDescent="0.25">
      <c r="N54" s="6"/>
      <c r="O54" s="6"/>
      <c r="P54" s="6"/>
      <c r="Q54" s="6"/>
      <c r="R54" s="6"/>
      <c r="S54" s="6"/>
      <c r="T54" s="6"/>
      <c r="U54" s="6"/>
      <c r="V54" s="6"/>
    </row>
    <row r="55" spans="14:22" x14ac:dyDescent="0.25">
      <c r="N55" s="6"/>
      <c r="O55" s="6"/>
      <c r="P55" s="6"/>
      <c r="Q55" s="6"/>
      <c r="R55" s="6"/>
      <c r="S55" s="6"/>
      <c r="T55" s="6"/>
      <c r="U55" s="6"/>
      <c r="V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5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20" t="s">
        <v>57</v>
      </c>
      <c r="G117" s="120"/>
      <c r="H117" s="120"/>
      <c r="I117" s="120"/>
      <c r="J117" s="120"/>
      <c r="K117" s="120"/>
      <c r="L117" s="120"/>
      <c r="M117" s="120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71" workbookViewId="0">
      <selection activeCell="A355" sqref="A35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169" zoomScale="115" zoomScaleNormal="115" workbookViewId="0">
      <selection activeCell="K181" sqref="K18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2025-02-14T11:38:11Z</dcterms:modified>
</cp:coreProperties>
</file>