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14201\"/>
    </mc:Choice>
  </mc:AlternateContent>
  <bookViews>
    <workbookView xWindow="-120" yWindow="-120" windowWidth="29040" windowHeight="15720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62913"/>
</workbook>
</file>

<file path=xl/calcChain.xml><?xml version="1.0" encoding="utf-8"?>
<calcChain xmlns="http://schemas.openxmlformats.org/spreadsheetml/2006/main">
  <c r="R52" i="4" l="1"/>
  <c r="Q67" i="4"/>
  <c r="Q57" i="4"/>
  <c r="P57" i="4"/>
  <c r="P55" i="4"/>
  <c r="P54" i="4"/>
  <c r="P50" i="4"/>
  <c r="Q50" i="4"/>
  <c r="P67" i="4"/>
  <c r="V63" i="4"/>
  <c r="V62" i="4"/>
  <c r="V61" i="4"/>
  <c r="V23" i="4"/>
  <c r="P63" i="4"/>
  <c r="V26" i="4"/>
  <c r="O63" i="4" l="1"/>
  <c r="V58" i="4"/>
  <c r="V60" i="4"/>
  <c r="V49" i="4"/>
  <c r="V50" i="4" s="1"/>
  <c r="V47" i="4"/>
  <c r="V45" i="4"/>
  <c r="V44" i="4"/>
  <c r="V53" i="4" s="1"/>
  <c r="Y7" i="4"/>
  <c r="V51" i="4" l="1"/>
  <c r="V55" i="4" s="1"/>
  <c r="Q36" i="4"/>
  <c r="Q34" i="4"/>
  <c r="V65" i="4" l="1"/>
  <c r="C4" i="4"/>
  <c r="C5" i="4"/>
  <c r="C6" i="4"/>
  <c r="C7" i="4"/>
  <c r="C8" i="4"/>
  <c r="C9" i="4"/>
  <c r="C10" i="4"/>
  <c r="C11" i="4"/>
  <c r="C12" i="4"/>
  <c r="C13" i="4"/>
  <c r="C14" i="4"/>
  <c r="C3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P6" i="4"/>
  <c r="P5" i="4"/>
  <c r="P4" i="4"/>
  <c r="Q4" i="4" s="1"/>
  <c r="P3" i="4"/>
  <c r="P21" i="4"/>
  <c r="Q21" i="4" s="1"/>
  <c r="P20" i="4"/>
  <c r="Q20" i="4" s="1"/>
  <c r="Q19" i="4"/>
  <c r="P19" i="4"/>
  <c r="P18" i="4"/>
  <c r="Q18" i="4" s="1"/>
  <c r="P17" i="4"/>
  <c r="P16" i="4"/>
  <c r="Q16" i="4" s="1"/>
  <c r="P22" i="4" l="1"/>
  <c r="Q22" i="4" s="1"/>
  <c r="P23" i="4" l="1"/>
  <c r="Q23" i="4" s="1"/>
  <c r="P13" i="4" l="1"/>
  <c r="Q13" i="4" s="1"/>
  <c r="Q24" i="4"/>
  <c r="P24" i="4"/>
  <c r="V9" i="4" l="1"/>
  <c r="V8" i="4" l="1"/>
  <c r="V7" i="4"/>
  <c r="V16" i="4" s="1"/>
  <c r="V10" i="4" l="1"/>
  <c r="V12" i="4"/>
  <c r="V13" i="4" l="1"/>
  <c r="V14" i="4" s="1"/>
  <c r="V15" i="4" s="1"/>
  <c r="V18" i="4" s="1"/>
  <c r="A6" i="4"/>
  <c r="B6" i="4"/>
  <c r="E6" i="4"/>
  <c r="I6" i="4"/>
  <c r="J6" i="4"/>
  <c r="V21" i="4" l="1"/>
  <c r="G6" i="4"/>
  <c r="D6" i="4"/>
  <c r="H6" i="4" s="1"/>
  <c r="F6" i="4"/>
  <c r="V24" i="4" l="1"/>
  <c r="V28" i="4"/>
  <c r="V25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D14" i="4" s="1"/>
  <c r="A14" i="4"/>
  <c r="J13" i="4"/>
  <c r="I13" i="4"/>
  <c r="E13" i="4"/>
  <c r="B13" i="4"/>
  <c r="A13" i="4"/>
  <c r="E55" i="17"/>
  <c r="E56" i="17"/>
  <c r="H14" i="4" l="1"/>
  <c r="G14" i="4"/>
  <c r="D13" i="4"/>
  <c r="H13" i="4" s="1"/>
  <c r="G13" i="4"/>
  <c r="F13" i="4"/>
  <c r="F14" i="4"/>
  <c r="B12" i="4" l="1"/>
  <c r="D12" i="4" s="1"/>
  <c r="J12" i="4"/>
  <c r="I12" i="4"/>
  <c r="E12" i="4"/>
  <c r="A12" i="4"/>
  <c r="B11" i="4"/>
  <c r="J11" i="4"/>
  <c r="I11" i="4"/>
  <c r="E11" i="4"/>
  <c r="A11" i="4"/>
  <c r="B10" i="4"/>
  <c r="J10" i="4"/>
  <c r="I10" i="4"/>
  <c r="E10" i="4"/>
  <c r="A10" i="4"/>
  <c r="B9" i="4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D8" i="4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D7" i="4" l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<sst xmlns="http://schemas.openxmlformats.org/spreadsheetml/2006/main" count="73" uniqueCount="49">
  <si>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</si>
  <si>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</si>
  <si>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</si>
  <si>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</si>
  <si>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</si>
  <si>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</si>
  <si>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</si>
  <si>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</si>
  <si>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</si>
  <si>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</si>
  <si>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</si>
  <si>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</si>
  <si>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</si>
  <si>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</si>
  <si>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</si>
  <si>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</si>
  <si>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</si>
  <si>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</si>
  <si>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</si>
  <si>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</si>
  <si>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</si>
  <si>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</si>
  <si>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</si>
  <si>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</si>
  <si>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</si>
  <si>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</si>
  <si>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</si>
  <si>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</si>
  <si>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</si>
  <si>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</si>
  <si>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</si>
  <si>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</si>
  <si>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</si>
  <si>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</si>
  <si>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</si>
  <si>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</si>
  <si>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rate on C.A</t>
  </si>
  <si>
    <t>Commercial Office No. B - 22, 22nd Floor, Privilon, Ambali Bopal Road, Near S. G. Highway, Jodhpur, Ahemdabad, State - Maharashtra, India</t>
  </si>
  <si>
    <t>09.03.2022</t>
  </si>
  <si>
    <t>5494.00 SQ.FT</t>
  </si>
  <si>
    <t>10 Covered car Parking</t>
  </si>
  <si>
    <t>07.03.2019</t>
  </si>
  <si>
    <t>505.58 Sq.M</t>
  </si>
  <si>
    <t>As per approved plan BUA</t>
  </si>
  <si>
    <t>Sq.M</t>
  </si>
  <si>
    <t>Sq.Ft</t>
  </si>
  <si>
    <t>Carpet  Area -Office  No.B-22 (as per RERA)</t>
  </si>
  <si>
    <t>Value Discussed with Umang ji - 04.03.2025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</si>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</sst>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 applyBorder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0" fillId="4" borderId="0" xfId="0" applyFill="1"/>
    <xf numFmtId="0" fontId="1" fillId="4" borderId="0" xfId="0" applyFont="1" applyFill="1"/>
    <xf numFmtId="2" fontId="0" fillId="4" borderId="0" xfId="0" applyNumberFormat="1" applyFill="1"/>
    <xf numFmtId="164" fontId="6" fillId="0" borderId="0" xfId="1" applyNumberFormat="1" applyFont="1" applyFill="1" applyBorder="1"/>
    <xf numFmtId="164" fontId="6" fillId="0" borderId="0" xfId="1" applyNumberFormat="1" applyFont="1" applyBorder="1"/>
    <xf numFmtId="164" fontId="0" fillId="0" borderId="0" xfId="0" applyNumberFormat="1"/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/>
    <xf numFmtId="4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26</xdr:row>
      <xdr:rowOff>95249</xdr:rowOff>
    </xdr:from>
    <xdr:to>
      <xdr:col>7</xdr:col>
      <xdr:colOff>268773</xdr:colOff>
      <xdr:row>37</xdr:row>
      <xdr:rowOff>111570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F4FDD-14A7-4C04-9F04-9164B840C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6720416"/>
          <a:ext cx="5433440" cy="2545737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127003</xdr:colOff>
      <xdr:row>40</xdr:row>
      <xdr:rowOff>10583</xdr:rowOff>
    </xdr:from>
    <xdr:to>
      <xdr:col>8</xdr:col>
      <xdr:colOff>530984</xdr:colOff>
      <xdr:row>52</xdr:row>
      <xdr:rowOff>35292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F35046-43D1-4EF2-843C-BC0E3ADB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586" y="9736666"/>
          <a:ext cx="5420481" cy="2638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39129</xdr:colOff>
      <xdr:row>42</xdr:row>
      <xdr:rowOff>166202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82DD4E-6A5C-4702-B17C-D6BCB071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73379" cy="7897327"/>
        </a:xfrm>
        <a:prstGeom prst="rect">
          <a:avLst/>
        </a:prstGeom>
      </xdr:spPr>
    </xdr:pic>
    <xdr:clientData/>
  </xdr:twoCellAnchor>
  <xdr:twoCellAnchor editAs="oneCell">
    <xdr:from>
      <xdr:col>12</xdr:col>
      <xdr:colOff>301625</xdr:colOff>
      <xdr:row>0</xdr:row>
      <xdr:rowOff>0</xdr:rowOff>
    </xdr:from>
    <xdr:to>
      <xdr:col>23</xdr:col>
      <xdr:colOff>513730</xdr:colOff>
      <xdr:row>41</xdr:row>
      <xdr:rowOff>147123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E0BA7A-4116-4927-B93B-BC4E21641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5875" y="0"/>
          <a:ext cx="6935168" cy="7687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12</xdr:col>
      <xdr:colOff>172475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2C6F56-CFC4-4E8E-9879-2EABC6C4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0"/>
          <a:ext cx="7344800" cy="7964011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247650</xdr:colOff>
      <xdr:row>0</xdr:row>
      <xdr:rowOff>0</xdr:rowOff>
    </xdr:from>
    <xdr:to>
      <xdr:col>25</xdr:col>
      <xdr:colOff>305829</xdr:colOff>
      <xdr:row>40</xdr:row>
      <xdr:rowOff>115380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84B1C3-5C99-4FAD-8642-3DD0D8E4E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2450" y="0"/>
          <a:ext cx="7373379" cy="7735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48653</xdr:colOff>
      <xdr:row>41</xdr:row>
      <xdr:rowOff>67774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846F7C-A1CB-4A8A-B6DB-A3BA47A5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7363853" cy="7878274"/>
        </a:xfrm>
        <a:prstGeom prst="rect">
          <a:avLst/>
        </a:prstGeom>
      </xdr:spPr>
    </xdr:pic>
    <xdr:clientData/>
  </xdr:twoCellAnchor>
  <xdr:twoCellAnchor editAs="oneCell">
    <xdr:from>
      <xdr:col>13</xdr:col>
      <xdr:colOff>495300</xdr:colOff>
      <xdr:row>0</xdr:row>
      <xdr:rowOff>0</xdr:rowOff>
    </xdr:from>
    <xdr:to>
      <xdr:col>25</xdr:col>
      <xdr:colOff>172426</xdr:colOff>
      <xdr:row>42</xdr:row>
      <xdr:rowOff>10643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110CB8-118E-499D-833C-B4CEBAFC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0"/>
          <a:ext cx="6992326" cy="8011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topLeftCell="G46" zoomScale="90" zoomScaleNormal="90" workbookViewId="0">
      <selection activeCell="V60" sqref="V6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26" style="29" customWidth="1"/>
    <col min="17" max="17" width="15.5703125" style="29" customWidth="1"/>
    <col min="18" max="18" width="15.42578125" customWidth="1"/>
    <col min="19" max="19" width="5.28515625" customWidth="1"/>
    <col min="20" max="20" width="27.42578125" customWidth="1"/>
    <col min="21" max="21" width="12.42578125" customWidth="1"/>
    <col min="22" max="22" width="19" style="29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8" t="s">
        <v>5</v>
      </c>
      <c r="Q1" s="28" t="s">
        <v>6</v>
      </c>
      <c r="R1" s="1" t="s">
        <v>1</v>
      </c>
      <c r="T1" s="36"/>
      <c r="U1" s="36"/>
      <c r="V1" s="42"/>
      <c r="W1" s="36"/>
      <c r="X1" s="36"/>
      <c r="Y1" s="36"/>
    </row>
    <row r="2" spans="1:26" s="1" customFormat="1" ht="44.25" customHeight="1" x14ac:dyDescent="0.25">
      <c r="A2" s="81" t="s">
        <v>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26"/>
      <c r="T2" s="83" t="s">
        <v>37</v>
      </c>
      <c r="U2" s="83"/>
      <c r="V2" s="83"/>
      <c r="W2" s="83"/>
      <c r="X2" s="83"/>
      <c r="Y2" s="83"/>
    </row>
    <row r="3" spans="1:26" s="25" customFormat="1" x14ac:dyDescent="0.25">
      <c r="A3" s="23">
        <f t="shared" ref="A3:A6" si="0">N3</f>
        <v>0</v>
      </c>
      <c r="B3" s="23">
        <f t="shared" ref="B3:B6" si="1">Q3</f>
        <v>469</v>
      </c>
      <c r="C3" s="23">
        <f>B3*1.2</f>
        <v>562.79999999999995</v>
      </c>
      <c r="D3" s="23">
        <f t="shared" ref="D3:D6" si="2">C3*1.2</f>
        <v>675.3599999999999</v>
      </c>
      <c r="E3" s="24">
        <f t="shared" ref="E3:E6" si="3">R3</f>
        <v>10000000</v>
      </c>
      <c r="F3" s="23">
        <f t="shared" ref="F3:F6" si="4">ROUND((E3/B3),0)</f>
        <v>21322</v>
      </c>
      <c r="G3" s="23">
        <f t="shared" ref="G3:G6" si="5">ROUND((E3/C3),0)</f>
        <v>17768</v>
      </c>
      <c r="H3" s="23">
        <f t="shared" ref="H3:H6" si="6">ROUND((E3/D3),0)</f>
        <v>14807</v>
      </c>
      <c r="I3" s="23" t="e">
        <f>#REF!</f>
        <v>#REF!</v>
      </c>
      <c r="J3" s="23" t="e">
        <f>#REF!</f>
        <v>#REF!</v>
      </c>
      <c r="O3" s="25">
        <v>0</v>
      </c>
      <c r="P3" s="30">
        <f t="shared" ref="P3:P12" si="7">O3/1.2</f>
        <v>0</v>
      </c>
      <c r="Q3" s="30">
        <v>469</v>
      </c>
      <c r="R3" s="27">
        <v>10000000</v>
      </c>
      <c r="S3" s="27"/>
      <c r="T3" s="82"/>
      <c r="U3" s="82"/>
      <c r="V3" s="82"/>
      <c r="W3" s="82"/>
      <c r="X3" s="82"/>
      <c r="Y3" s="82"/>
    </row>
    <row r="4" spans="1:26" s="25" customFormat="1" ht="15.75" thickBot="1" x14ac:dyDescent="0.3">
      <c r="A4" s="23">
        <f t="shared" si="0"/>
        <v>0</v>
      </c>
      <c r="B4" s="23">
        <f t="shared" si="1"/>
        <v>791.66666666666674</v>
      </c>
      <c r="C4" s="23">
        <f t="shared" ref="C4:C14" si="8">B4*1.2</f>
        <v>950</v>
      </c>
      <c r="D4" s="23">
        <f t="shared" si="2"/>
        <v>1140</v>
      </c>
      <c r="E4" s="24">
        <f t="shared" si="3"/>
        <v>12500000</v>
      </c>
      <c r="F4" s="73">
        <f t="shared" si="4"/>
        <v>15789</v>
      </c>
      <c r="G4" s="23">
        <f t="shared" si="5"/>
        <v>13158</v>
      </c>
      <c r="H4" s="23">
        <f t="shared" si="6"/>
        <v>10965</v>
      </c>
      <c r="I4" s="23" t="e">
        <f>#REF!</f>
        <v>#REF!</v>
      </c>
      <c r="J4" s="23" t="e">
        <f>#REF!</f>
        <v>#REF!</v>
      </c>
      <c r="O4" s="25">
        <v>1140</v>
      </c>
      <c r="P4" s="30">
        <f t="shared" si="7"/>
        <v>950</v>
      </c>
      <c r="Q4" s="30">
        <f t="shared" ref="Q4:Q12" si="9">P4/1.2</f>
        <v>791.66666666666674</v>
      </c>
      <c r="R4" s="27">
        <v>12500000</v>
      </c>
      <c r="S4" s="27"/>
      <c r="V4" s="30"/>
    </row>
    <row r="5" spans="1:26" s="25" customFormat="1" ht="19.5" customHeight="1" x14ac:dyDescent="0.25">
      <c r="A5" s="23">
        <f t="shared" si="0"/>
        <v>0</v>
      </c>
      <c r="B5" s="23">
        <f t="shared" si="1"/>
        <v>466</v>
      </c>
      <c r="C5" s="23">
        <f t="shared" si="8"/>
        <v>559.19999999999993</v>
      </c>
      <c r="D5" s="23">
        <f t="shared" si="2"/>
        <v>671.03999999999985</v>
      </c>
      <c r="E5" s="24">
        <f t="shared" si="3"/>
        <v>9300000</v>
      </c>
      <c r="F5" s="73">
        <f t="shared" si="4"/>
        <v>19957</v>
      </c>
      <c r="G5" s="23">
        <f t="shared" si="5"/>
        <v>16631</v>
      </c>
      <c r="H5" s="23">
        <f t="shared" si="6"/>
        <v>13859</v>
      </c>
      <c r="I5" s="23" t="e">
        <f>#REF!</f>
        <v>#REF!</v>
      </c>
      <c r="J5" s="23" t="e">
        <f>#REF!</f>
        <v>#REF!</v>
      </c>
      <c r="O5" s="25">
        <v>0</v>
      </c>
      <c r="P5" s="30">
        <f t="shared" si="7"/>
        <v>0</v>
      </c>
      <c r="Q5" s="30">
        <v>466</v>
      </c>
      <c r="R5" s="27">
        <v>9300000</v>
      </c>
      <c r="S5" s="27"/>
      <c r="T5" s="59" t="s">
        <v>11</v>
      </c>
      <c r="U5" s="37"/>
      <c r="V5" s="38">
        <v>13500</v>
      </c>
      <c r="W5" s="67" t="s">
        <v>36</v>
      </c>
      <c r="X5" s="10"/>
    </row>
    <row r="6" spans="1:26" s="25" customFormat="1" ht="16.5" customHeight="1" x14ac:dyDescent="0.25">
      <c r="A6" s="23">
        <f t="shared" si="0"/>
        <v>0</v>
      </c>
      <c r="B6" s="23">
        <f t="shared" si="1"/>
        <v>945</v>
      </c>
      <c r="C6" s="23">
        <f t="shared" si="8"/>
        <v>1134</v>
      </c>
      <c r="D6" s="23">
        <f t="shared" si="2"/>
        <v>1360.8</v>
      </c>
      <c r="E6" s="24">
        <f t="shared" si="3"/>
        <v>22500000</v>
      </c>
      <c r="F6" s="23">
        <f t="shared" si="4"/>
        <v>23810</v>
      </c>
      <c r="G6" s="23">
        <f t="shared" si="5"/>
        <v>19841</v>
      </c>
      <c r="H6" s="23">
        <f t="shared" si="6"/>
        <v>16534</v>
      </c>
      <c r="I6" s="23" t="e">
        <f>#REF!</f>
        <v>#REF!</v>
      </c>
      <c r="J6" s="23" t="e">
        <f>#REF!</f>
        <v>#REF!</v>
      </c>
      <c r="O6" s="25">
        <v>0</v>
      </c>
      <c r="P6" s="30">
        <f t="shared" si="7"/>
        <v>0</v>
      </c>
      <c r="Q6" s="30">
        <v>945</v>
      </c>
      <c r="R6" s="27">
        <v>22500000</v>
      </c>
      <c r="S6" s="27"/>
      <c r="T6" s="78" t="s">
        <v>12</v>
      </c>
      <c r="U6" s="79"/>
      <c r="V6" s="33">
        <v>2500</v>
      </c>
      <c r="W6" s="12"/>
      <c r="X6" s="10"/>
      <c r="Y6" s="25">
        <v>919</v>
      </c>
    </row>
    <row r="7" spans="1:26" s="25" customFormat="1" ht="15.75" x14ac:dyDescent="0.25">
      <c r="A7" s="23">
        <f t="shared" ref="A7" si="10">N7</f>
        <v>0</v>
      </c>
      <c r="B7" s="23">
        <f t="shared" ref="B7" si="11">Q7</f>
        <v>985</v>
      </c>
      <c r="C7" s="23">
        <f t="shared" si="8"/>
        <v>1182</v>
      </c>
      <c r="D7" s="23">
        <f t="shared" ref="D7" si="12">C7*1.2</f>
        <v>1418.3999999999999</v>
      </c>
      <c r="E7" s="24">
        <f t="shared" ref="E7" si="13">R7</f>
        <v>20400000</v>
      </c>
      <c r="F7" s="23">
        <f t="shared" ref="F7" si="14">ROUND((E7/B7),0)</f>
        <v>20711</v>
      </c>
      <c r="G7" s="23">
        <f t="shared" ref="G7" si="15">ROUND((E7/C7),0)</f>
        <v>17259</v>
      </c>
      <c r="H7" s="23">
        <f t="shared" ref="H7" si="16">ROUND((E7/D7),0)</f>
        <v>14382</v>
      </c>
      <c r="I7" s="23" t="e">
        <f>#REF!</f>
        <v>#REF!</v>
      </c>
      <c r="J7" s="23" t="e">
        <f>#REF!</f>
        <v>#REF!</v>
      </c>
      <c r="O7" s="25">
        <v>0</v>
      </c>
      <c r="P7" s="30">
        <f t="shared" si="7"/>
        <v>0</v>
      </c>
      <c r="Q7" s="30">
        <v>985</v>
      </c>
      <c r="R7" s="27">
        <v>20400000</v>
      </c>
      <c r="S7" s="27"/>
      <c r="T7" s="13" t="s">
        <v>13</v>
      </c>
      <c r="U7" s="11"/>
      <c r="V7" s="33">
        <f>V5-V6</f>
        <v>11000</v>
      </c>
      <c r="W7" s="12"/>
      <c r="X7" s="10"/>
      <c r="Y7" s="25">
        <f>Y6*10.764</f>
        <v>9892.116</v>
      </c>
    </row>
    <row r="8" spans="1:26" s="25" customFormat="1" ht="15.75" x14ac:dyDescent="0.25">
      <c r="A8" s="23">
        <f t="shared" ref="A8:A12" si="17">N8</f>
        <v>0</v>
      </c>
      <c r="B8" s="23">
        <f t="shared" ref="B8:B12" si="18">Q8</f>
        <v>0</v>
      </c>
      <c r="C8" s="23">
        <f t="shared" si="8"/>
        <v>0</v>
      </c>
      <c r="D8" s="23">
        <f t="shared" ref="D8:D12" si="19">C8*1.2</f>
        <v>0</v>
      </c>
      <c r="E8" s="24">
        <f t="shared" ref="E8:E12" si="20">R8</f>
        <v>14000000</v>
      </c>
      <c r="F8" s="23" t="e">
        <f t="shared" ref="F8:F12" si="21">ROUND((E8/B8),0)</f>
        <v>#DIV/0!</v>
      </c>
      <c r="G8" s="23" t="e">
        <f t="shared" ref="G8:G12" si="22">ROUND((E8/C8),0)</f>
        <v>#DIV/0!</v>
      </c>
      <c r="H8" s="23" t="e">
        <f t="shared" ref="H8:H12" si="23">ROUND((E8/D8),0)</f>
        <v>#DIV/0!</v>
      </c>
      <c r="I8" s="23" t="e">
        <f>#REF!</f>
        <v>#REF!</v>
      </c>
      <c r="J8" s="23" t="e">
        <f>#REF!</f>
        <v>#REF!</v>
      </c>
      <c r="O8" s="25">
        <v>0</v>
      </c>
      <c r="P8" s="30">
        <f t="shared" si="7"/>
        <v>0</v>
      </c>
      <c r="Q8" s="30">
        <f t="shared" si="9"/>
        <v>0</v>
      </c>
      <c r="R8" s="27">
        <v>14000000</v>
      </c>
      <c r="S8" s="27"/>
      <c r="T8" s="13" t="s">
        <v>14</v>
      </c>
      <c r="U8" s="11"/>
      <c r="V8" s="33">
        <f>V6</f>
        <v>2500</v>
      </c>
      <c r="W8" s="12"/>
      <c r="X8" s="10"/>
    </row>
    <row r="9" spans="1:26" s="25" customFormat="1" ht="15.75" x14ac:dyDescent="0.25">
      <c r="A9" s="23">
        <f t="shared" si="17"/>
        <v>0</v>
      </c>
      <c r="B9" s="23">
        <f t="shared" si="18"/>
        <v>0</v>
      </c>
      <c r="C9" s="23">
        <f t="shared" si="8"/>
        <v>0</v>
      </c>
      <c r="D9" s="23">
        <f t="shared" si="19"/>
        <v>0</v>
      </c>
      <c r="E9" s="24">
        <f t="shared" si="20"/>
        <v>0</v>
      </c>
      <c r="F9" s="23" t="e">
        <f t="shared" si="21"/>
        <v>#DIV/0!</v>
      </c>
      <c r="G9" s="23" t="e">
        <f t="shared" si="22"/>
        <v>#DIV/0!</v>
      </c>
      <c r="H9" s="23" t="e">
        <f t="shared" si="23"/>
        <v>#DIV/0!</v>
      </c>
      <c r="I9" s="23" t="e">
        <f>#REF!</f>
        <v>#REF!</v>
      </c>
      <c r="J9" s="23" t="e">
        <f>#REF!</f>
        <v>#REF!</v>
      </c>
      <c r="O9" s="25">
        <v>0</v>
      </c>
      <c r="P9" s="30">
        <f t="shared" si="7"/>
        <v>0</v>
      </c>
      <c r="Q9" s="30">
        <f t="shared" si="9"/>
        <v>0</v>
      </c>
      <c r="R9" s="27">
        <v>0</v>
      </c>
      <c r="S9" s="27"/>
      <c r="T9" s="13" t="s">
        <v>15</v>
      </c>
      <c r="U9" s="39"/>
      <c r="V9" s="61">
        <f>W9-W10</f>
        <v>5</v>
      </c>
      <c r="W9" s="14">
        <v>2025</v>
      </c>
      <c r="X9" s="46"/>
    </row>
    <row r="10" spans="1:26" s="25" customFormat="1" ht="15.75" x14ac:dyDescent="0.25">
      <c r="A10" s="23">
        <f t="shared" si="17"/>
        <v>0</v>
      </c>
      <c r="B10" s="23">
        <f t="shared" si="18"/>
        <v>0</v>
      </c>
      <c r="C10" s="23">
        <f t="shared" si="8"/>
        <v>0</v>
      </c>
      <c r="D10" s="23">
        <f t="shared" si="19"/>
        <v>0</v>
      </c>
      <c r="E10" s="24">
        <f t="shared" si="20"/>
        <v>0</v>
      </c>
      <c r="F10" s="23" t="e">
        <f t="shared" si="21"/>
        <v>#DIV/0!</v>
      </c>
      <c r="G10" s="23" t="e">
        <f t="shared" si="22"/>
        <v>#DIV/0!</v>
      </c>
      <c r="H10" s="23" t="e">
        <f t="shared" si="23"/>
        <v>#DIV/0!</v>
      </c>
      <c r="I10" s="23" t="e">
        <f>#REF!</f>
        <v>#REF!</v>
      </c>
      <c r="J10" s="23" t="e">
        <f>#REF!</f>
        <v>#REF!</v>
      </c>
      <c r="O10" s="25">
        <v>0</v>
      </c>
      <c r="P10" s="30">
        <f t="shared" si="7"/>
        <v>0</v>
      </c>
      <c r="Q10" s="30">
        <f t="shared" si="9"/>
        <v>0</v>
      </c>
      <c r="R10" s="27">
        <v>0</v>
      </c>
      <c r="S10" s="27"/>
      <c r="T10" s="13" t="s">
        <v>16</v>
      </c>
      <c r="U10" s="39"/>
      <c r="V10" s="61">
        <f>V11-V9</f>
        <v>55</v>
      </c>
      <c r="W10" s="66">
        <v>2020</v>
      </c>
      <c r="X10" s="46" t="s">
        <v>48</v>
      </c>
      <c r="Y10" s="55"/>
      <c r="Z10" s="55"/>
    </row>
    <row r="11" spans="1:26" s="25" customFormat="1" ht="15.75" x14ac:dyDescent="0.25">
      <c r="A11" s="23">
        <f t="shared" si="17"/>
        <v>0</v>
      </c>
      <c r="B11" s="23">
        <f t="shared" si="18"/>
        <v>0</v>
      </c>
      <c r="C11" s="23">
        <f t="shared" si="8"/>
        <v>0</v>
      </c>
      <c r="D11" s="23">
        <f t="shared" si="19"/>
        <v>0</v>
      </c>
      <c r="E11" s="24">
        <f t="shared" si="20"/>
        <v>0</v>
      </c>
      <c r="F11" s="23" t="e">
        <f t="shared" si="21"/>
        <v>#DIV/0!</v>
      </c>
      <c r="G11" s="23" t="e">
        <f t="shared" si="22"/>
        <v>#DIV/0!</v>
      </c>
      <c r="H11" s="23" t="e">
        <f t="shared" si="23"/>
        <v>#DIV/0!</v>
      </c>
      <c r="I11" s="23" t="e">
        <f>#REF!</f>
        <v>#REF!</v>
      </c>
      <c r="J11" s="23" t="e">
        <f>#REF!</f>
        <v>#REF!</v>
      </c>
      <c r="O11" s="25">
        <v>0</v>
      </c>
      <c r="P11" s="30">
        <f t="shared" si="7"/>
        <v>0</v>
      </c>
      <c r="Q11" s="30">
        <f t="shared" si="9"/>
        <v>0</v>
      </c>
      <c r="R11" s="27">
        <v>0</v>
      </c>
      <c r="S11" s="27"/>
      <c r="T11" s="13" t="s">
        <v>17</v>
      </c>
      <c r="U11" s="39"/>
      <c r="V11" s="61">
        <v>60</v>
      </c>
      <c r="W11" s="14"/>
      <c r="X11" s="46"/>
      <c r="Y11" s="52"/>
      <c r="Z11" s="52"/>
    </row>
    <row r="12" spans="1:26" s="25" customFormat="1" ht="22.5" customHeight="1" x14ac:dyDescent="0.25">
      <c r="A12" s="23">
        <f t="shared" si="17"/>
        <v>0</v>
      </c>
      <c r="B12" s="23">
        <f t="shared" si="18"/>
        <v>0</v>
      </c>
      <c r="C12" s="23">
        <f t="shared" si="8"/>
        <v>0</v>
      </c>
      <c r="D12" s="23">
        <f t="shared" si="19"/>
        <v>0</v>
      </c>
      <c r="E12" s="24">
        <f t="shared" si="20"/>
        <v>0</v>
      </c>
      <c r="F12" s="23" t="e">
        <f t="shared" si="21"/>
        <v>#DIV/0!</v>
      </c>
      <c r="G12" s="23" t="e">
        <f t="shared" si="22"/>
        <v>#DIV/0!</v>
      </c>
      <c r="H12" s="23" t="e">
        <f t="shared" si="23"/>
        <v>#DIV/0!</v>
      </c>
      <c r="I12" s="23" t="e">
        <f>#REF!</f>
        <v>#REF!</v>
      </c>
      <c r="J12" s="23" t="e">
        <f>#REF!</f>
        <v>#REF!</v>
      </c>
      <c r="O12" s="25">
        <v>0</v>
      </c>
      <c r="P12" s="30">
        <f t="shared" si="7"/>
        <v>0</v>
      </c>
      <c r="Q12" s="30">
        <f t="shared" si="9"/>
        <v>0</v>
      </c>
      <c r="R12" s="27">
        <v>0</v>
      </c>
      <c r="S12" s="27"/>
      <c r="T12" s="60" t="s">
        <v>35</v>
      </c>
      <c r="U12" s="39"/>
      <c r="V12" s="61">
        <f>(100-10)*V9/V11</f>
        <v>7.5</v>
      </c>
      <c r="W12" s="14"/>
      <c r="X12" s="46"/>
      <c r="Y12" s="52"/>
      <c r="Z12" s="52"/>
    </row>
    <row r="13" spans="1:26" s="25" customFormat="1" ht="15.75" x14ac:dyDescent="0.25">
      <c r="A13" s="23">
        <f t="shared" ref="A13:A14" si="24">N13</f>
        <v>0</v>
      </c>
      <c r="B13" s="23">
        <f t="shared" ref="B13:B14" si="25">Q13</f>
        <v>0</v>
      </c>
      <c r="C13" s="23">
        <f t="shared" si="8"/>
        <v>0</v>
      </c>
      <c r="D13" s="23">
        <f t="shared" ref="D13:D14" si="26">C13*1.2</f>
        <v>0</v>
      </c>
      <c r="E13" s="24">
        <f t="shared" ref="E13:E14" si="27">R13</f>
        <v>0</v>
      </c>
      <c r="F13" s="23" t="e">
        <f t="shared" ref="F13:F14" si="28">ROUND((E13/B13),0)</f>
        <v>#DIV/0!</v>
      </c>
      <c r="G13" s="23" t="e">
        <f t="shared" ref="G13:G14" si="29">ROUND((E13/C13),0)</f>
        <v>#DIV/0!</v>
      </c>
      <c r="H13" s="23" t="e">
        <f t="shared" ref="H13:H14" si="30">ROUND((E13/D13),0)</f>
        <v>#DIV/0!</v>
      </c>
      <c r="I13" s="23" t="e">
        <f>#REF!</f>
        <v>#REF!</v>
      </c>
      <c r="J13" s="23" t="e">
        <f>#REF!</f>
        <v>#REF!</v>
      </c>
      <c r="O13" s="25">
        <v>0</v>
      </c>
      <c r="P13" s="30">
        <f t="shared" ref="P13" si="31">O13/1.2</f>
        <v>0</v>
      </c>
      <c r="Q13" s="30">
        <f t="shared" ref="Q13" si="32">P13/1.2</f>
        <v>0</v>
      </c>
      <c r="R13" s="27">
        <v>0</v>
      </c>
      <c r="S13" s="27"/>
      <c r="T13" s="13"/>
      <c r="U13" s="62"/>
      <c r="V13" s="61">
        <f>V12%</f>
        <v>7.4999999999999997E-2</v>
      </c>
      <c r="W13" s="63"/>
      <c r="X13" s="47"/>
      <c r="Y13" s="52"/>
      <c r="Z13" s="52"/>
    </row>
    <row r="14" spans="1:26" s="25" customFormat="1" ht="15.75" x14ac:dyDescent="0.25">
      <c r="A14" s="23">
        <f t="shared" si="24"/>
        <v>0</v>
      </c>
      <c r="B14" s="23">
        <f t="shared" si="25"/>
        <v>0</v>
      </c>
      <c r="C14" s="23">
        <f t="shared" si="8"/>
        <v>0</v>
      </c>
      <c r="D14" s="23">
        <f t="shared" si="26"/>
        <v>0</v>
      </c>
      <c r="E14" s="24">
        <f t="shared" si="27"/>
        <v>0</v>
      </c>
      <c r="F14" s="23" t="e">
        <f t="shared" si="28"/>
        <v>#DIV/0!</v>
      </c>
      <c r="G14" s="23" t="e">
        <f t="shared" si="29"/>
        <v>#DIV/0!</v>
      </c>
      <c r="H14" s="23" t="e">
        <f t="shared" si="30"/>
        <v>#DIV/0!</v>
      </c>
      <c r="I14" s="23" t="e">
        <f>#REF!</f>
        <v>#REF!</v>
      </c>
      <c r="J14" s="23" t="e">
        <f>#REF!</f>
        <v>#REF!</v>
      </c>
      <c r="O14" s="25">
        <v>0</v>
      </c>
      <c r="P14" s="30">
        <f t="shared" ref="P14" si="33">O14/1.2</f>
        <v>0</v>
      </c>
      <c r="Q14" s="30">
        <f t="shared" ref="Q14" si="34">P14/1.2</f>
        <v>0</v>
      </c>
      <c r="R14" s="27">
        <v>0</v>
      </c>
      <c r="S14" s="27"/>
      <c r="T14" s="13" t="s">
        <v>18</v>
      </c>
      <c r="U14" s="11"/>
      <c r="V14" s="33">
        <f>V8*V13</f>
        <v>187.5</v>
      </c>
      <c r="W14" s="12"/>
      <c r="X14" s="10"/>
      <c r="Y14" s="52"/>
      <c r="Z14" s="52"/>
    </row>
    <row r="15" spans="1:26" s="25" customFormat="1" ht="36.75" customHeight="1" x14ac:dyDescent="0.25">
      <c r="A15" s="80" t="s">
        <v>27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43"/>
      <c r="T15" s="13" t="s">
        <v>19</v>
      </c>
      <c r="U15" s="11"/>
      <c r="V15" s="33">
        <f>V8-V14</f>
        <v>2312.5</v>
      </c>
      <c r="W15" s="12"/>
      <c r="X15" s="10"/>
      <c r="Y15" s="52"/>
      <c r="Z15" s="52"/>
    </row>
    <row r="16" spans="1:26" s="25" customFormat="1" ht="15.75" x14ac:dyDescent="0.25">
      <c r="A16" s="23">
        <f t="shared" ref="A16:A18" si="35">N16</f>
        <v>0</v>
      </c>
      <c r="B16" s="23">
        <f t="shared" ref="B16:B18" si="36">Q16</f>
        <v>0</v>
      </c>
      <c r="C16" s="23">
        <f>B16*1.1</f>
        <v>0</v>
      </c>
      <c r="D16" s="23">
        <f t="shared" ref="D16:D18" si="37">C16*1.2</f>
        <v>0</v>
      </c>
      <c r="E16" s="24">
        <f t="shared" ref="E16:E18" si="38">R16</f>
        <v>0</v>
      </c>
      <c r="F16" s="23" t="e">
        <f t="shared" ref="F16:F18" si="39">ROUND((E16/B16),0)</f>
        <v>#DIV/0!</v>
      </c>
      <c r="G16" s="23" t="e">
        <f t="shared" ref="G16:G18" si="40">ROUND((E16/C16),0)</f>
        <v>#DIV/0!</v>
      </c>
      <c r="H16" s="23" t="e">
        <f t="shared" ref="H16:H18" si="41">ROUND((E16/D16),0)</f>
        <v>#DIV/0!</v>
      </c>
      <c r="I16" s="23" t="e">
        <f>#REF!</f>
        <v>#REF!</v>
      </c>
      <c r="J16" s="23" t="e">
        <f>#REF!</f>
        <v>#REF!</v>
      </c>
      <c r="O16">
        <v>0</v>
      </c>
      <c r="P16" s="29">
        <f t="shared" ref="P16:P21" si="42">O16/1.2</f>
        <v>0</v>
      </c>
      <c r="Q16" s="29">
        <f t="shared" ref="Q16:Q21" si="43">P16/1.2</f>
        <v>0</v>
      </c>
      <c r="R16" s="2">
        <v>0</v>
      </c>
      <c r="S16" s="2"/>
      <c r="T16" s="13" t="s">
        <v>13</v>
      </c>
      <c r="U16" s="11"/>
      <c r="V16" s="33">
        <f>V7</f>
        <v>11000</v>
      </c>
      <c r="W16" s="12"/>
      <c r="X16" s="10"/>
      <c r="Y16" s="52"/>
      <c r="Z16" s="52"/>
    </row>
    <row r="17" spans="1:26" s="25" customFormat="1" ht="15.75" x14ac:dyDescent="0.25">
      <c r="A17" s="23">
        <f t="shared" si="35"/>
        <v>0</v>
      </c>
      <c r="B17" s="23">
        <f t="shared" si="36"/>
        <v>0</v>
      </c>
      <c r="C17" s="23">
        <f t="shared" ref="C17:C20" si="44">B17*1.1</f>
        <v>0</v>
      </c>
      <c r="D17" s="23">
        <f t="shared" si="37"/>
        <v>0</v>
      </c>
      <c r="E17" s="24">
        <f t="shared" si="38"/>
        <v>0</v>
      </c>
      <c r="F17" s="23" t="e">
        <f t="shared" si="39"/>
        <v>#DIV/0!</v>
      </c>
      <c r="G17" s="23" t="e">
        <f t="shared" si="40"/>
        <v>#DIV/0!</v>
      </c>
      <c r="H17" s="23" t="e">
        <f t="shared" si="41"/>
        <v>#DIV/0!</v>
      </c>
      <c r="I17" s="23" t="e">
        <f>#REF!</f>
        <v>#REF!</v>
      </c>
      <c r="J17" s="23" t="e">
        <f>#REF!</f>
        <v>#REF!</v>
      </c>
      <c r="O17">
        <v>0</v>
      </c>
      <c r="P17" s="29">
        <f t="shared" si="42"/>
        <v>0</v>
      </c>
      <c r="Q17" s="29">
        <v>0</v>
      </c>
      <c r="R17" s="2">
        <v>0</v>
      </c>
      <c r="S17" s="2"/>
      <c r="T17" s="13"/>
      <c r="U17" s="11"/>
      <c r="V17" s="33"/>
      <c r="W17" s="12"/>
      <c r="X17" s="10"/>
      <c r="Z17" s="52"/>
    </row>
    <row r="18" spans="1:26" s="25" customFormat="1" ht="15.75" x14ac:dyDescent="0.25">
      <c r="A18" s="23">
        <f t="shared" si="35"/>
        <v>0</v>
      </c>
      <c r="B18" s="23">
        <f t="shared" si="36"/>
        <v>0</v>
      </c>
      <c r="C18" s="23">
        <f t="shared" si="44"/>
        <v>0</v>
      </c>
      <c r="D18" s="23">
        <f t="shared" si="37"/>
        <v>0</v>
      </c>
      <c r="E18" s="24">
        <f t="shared" si="38"/>
        <v>0</v>
      </c>
      <c r="F18" s="23" t="e">
        <f t="shared" si="39"/>
        <v>#DIV/0!</v>
      </c>
      <c r="G18" s="23" t="e">
        <f t="shared" si="40"/>
        <v>#DIV/0!</v>
      </c>
      <c r="H18" s="23" t="e">
        <f t="shared" si="41"/>
        <v>#DIV/0!</v>
      </c>
      <c r="I18" s="23" t="e">
        <f>#REF!</f>
        <v>#REF!</v>
      </c>
      <c r="J18" s="23" t="e">
        <f>#REF!</f>
        <v>#REF!</v>
      </c>
      <c r="O18">
        <v>0</v>
      </c>
      <c r="P18" s="29">
        <f t="shared" si="42"/>
        <v>0</v>
      </c>
      <c r="Q18" s="29">
        <f t="shared" si="43"/>
        <v>0</v>
      </c>
      <c r="R18" s="2">
        <v>0</v>
      </c>
      <c r="S18" s="2"/>
      <c r="T18" s="13" t="s">
        <v>20</v>
      </c>
      <c r="U18" s="11"/>
      <c r="V18" s="33">
        <f>V16+V15</f>
        <v>13312.5</v>
      </c>
      <c r="W18" s="12"/>
      <c r="X18" s="10"/>
      <c r="Y18" s="52"/>
      <c r="Z18" s="52"/>
    </row>
    <row r="19" spans="1:26" s="25" customFormat="1" ht="15.75" x14ac:dyDescent="0.25">
      <c r="A19" s="23">
        <f t="shared" ref="A19:A25" si="45">N19</f>
        <v>0</v>
      </c>
      <c r="B19" s="23">
        <f t="shared" ref="B19:B25" si="46">Q19</f>
        <v>0</v>
      </c>
      <c r="C19" s="23">
        <f t="shared" si="44"/>
        <v>0</v>
      </c>
      <c r="D19" s="23">
        <f t="shared" ref="D19:D25" si="47">C19*1.2</f>
        <v>0</v>
      </c>
      <c r="E19" s="24">
        <f t="shared" ref="E19:E25" si="48">R19</f>
        <v>0</v>
      </c>
      <c r="F19" s="23" t="e">
        <f t="shared" ref="F19:F25" si="49">ROUND((E19/B19),0)</f>
        <v>#DIV/0!</v>
      </c>
      <c r="G19" s="23" t="e">
        <f t="shared" ref="G19:G25" si="50">ROUND((E19/C19),0)</f>
        <v>#DIV/0!</v>
      </c>
      <c r="H19" s="23" t="e">
        <f t="shared" ref="H19:H25" si="51">ROUND((E19/D19),0)</f>
        <v>#DIV/0!</v>
      </c>
      <c r="I19" s="23" t="e">
        <f>#REF!</f>
        <v>#REF!</v>
      </c>
      <c r="J19" s="23" t="e">
        <f>#REF!</f>
        <v>#REF!</v>
      </c>
      <c r="O19">
        <v>0</v>
      </c>
      <c r="P19" s="29">
        <f t="shared" si="42"/>
        <v>0</v>
      </c>
      <c r="Q19" s="29">
        <f t="shared" si="43"/>
        <v>0</v>
      </c>
      <c r="R19" s="2">
        <v>0</v>
      </c>
      <c r="S19" s="2"/>
      <c r="T19" s="13"/>
      <c r="U19" s="39"/>
      <c r="V19" s="61"/>
      <c r="W19" s="14"/>
      <c r="X19" s="46"/>
      <c r="Y19" s="53"/>
      <c r="Z19" s="52"/>
    </row>
    <row r="20" spans="1:26" s="25" customFormat="1" ht="15.75" x14ac:dyDescent="0.25">
      <c r="A20" s="23">
        <f t="shared" si="45"/>
        <v>0</v>
      </c>
      <c r="B20" s="23">
        <f t="shared" si="46"/>
        <v>0</v>
      </c>
      <c r="C20" s="23">
        <f t="shared" si="44"/>
        <v>0</v>
      </c>
      <c r="D20" s="23">
        <f t="shared" si="47"/>
        <v>0</v>
      </c>
      <c r="E20" s="24">
        <f t="shared" si="48"/>
        <v>0</v>
      </c>
      <c r="F20" s="23" t="e">
        <f t="shared" si="49"/>
        <v>#DIV/0!</v>
      </c>
      <c r="G20" s="23" t="e">
        <f t="shared" si="50"/>
        <v>#DIV/0!</v>
      </c>
      <c r="H20" s="23" t="e">
        <f t="shared" si="51"/>
        <v>#DIV/0!</v>
      </c>
      <c r="I20" s="23" t="e">
        <f>#REF!</f>
        <v>#REF!</v>
      </c>
      <c r="J20" s="23" t="e">
        <f>#REF!</f>
        <v>#REF!</v>
      </c>
      <c r="O20">
        <v>0</v>
      </c>
      <c r="P20" s="29">
        <f t="shared" si="42"/>
        <v>0</v>
      </c>
      <c r="Q20" s="29">
        <f t="shared" si="43"/>
        <v>0</v>
      </c>
      <c r="R20" s="2">
        <v>0</v>
      </c>
      <c r="S20" s="2"/>
      <c r="T20" s="64" t="s">
        <v>46</v>
      </c>
      <c r="U20" s="40"/>
      <c r="V20" s="33">
        <v>5442</v>
      </c>
      <c r="W20" s="14" t="s">
        <v>29</v>
      </c>
      <c r="X20" s="46" t="s">
        <v>42</v>
      </c>
    </row>
    <row r="21" spans="1:26" ht="15.75" x14ac:dyDescent="0.25">
      <c r="A21" s="4">
        <f t="shared" si="45"/>
        <v>0</v>
      </c>
      <c r="B21" s="4">
        <f t="shared" si="46"/>
        <v>0</v>
      </c>
      <c r="C21" s="4">
        <f t="shared" ref="C21:C25" si="52">B21*1.2</f>
        <v>0</v>
      </c>
      <c r="D21" s="4">
        <f t="shared" si="47"/>
        <v>0</v>
      </c>
      <c r="E21" s="5">
        <f t="shared" si="48"/>
        <v>0</v>
      </c>
      <c r="F21" s="23" t="e">
        <f t="shared" si="49"/>
        <v>#DIV/0!</v>
      </c>
      <c r="G21" s="23" t="e">
        <f t="shared" si="50"/>
        <v>#DIV/0!</v>
      </c>
      <c r="H21" s="8" t="e">
        <f t="shared" si="51"/>
        <v>#DIV/0!</v>
      </c>
      <c r="I21" s="4" t="e">
        <f>#REF!</f>
        <v>#REF!</v>
      </c>
      <c r="J21" s="4" t="e">
        <f>#REF!</f>
        <v>#REF!</v>
      </c>
      <c r="O21">
        <v>0</v>
      </c>
      <c r="P21" s="29">
        <f t="shared" si="42"/>
        <v>0</v>
      </c>
      <c r="Q21" s="29">
        <f t="shared" si="43"/>
        <v>0</v>
      </c>
      <c r="R21" s="2">
        <v>0</v>
      </c>
      <c r="S21" s="2"/>
      <c r="T21" s="15" t="s">
        <v>30</v>
      </c>
      <c r="U21" s="40"/>
      <c r="V21" s="35">
        <f>V18*V20</f>
        <v>72446625</v>
      </c>
      <c r="W21" s="16"/>
      <c r="X21" s="48"/>
    </row>
    <row r="22" spans="1:26" ht="15.75" customHeight="1" x14ac:dyDescent="0.25">
      <c r="A22" s="4">
        <f t="shared" si="45"/>
        <v>0</v>
      </c>
      <c r="B22" s="4">
        <f t="shared" si="46"/>
        <v>0</v>
      </c>
      <c r="C22" s="4">
        <f t="shared" si="52"/>
        <v>0</v>
      </c>
      <c r="D22" s="4">
        <f t="shared" si="47"/>
        <v>0</v>
      </c>
      <c r="E22" s="5">
        <f t="shared" si="48"/>
        <v>0</v>
      </c>
      <c r="F22" s="23" t="e">
        <f t="shared" si="49"/>
        <v>#DIV/0!</v>
      </c>
      <c r="G22" s="23" t="e">
        <f t="shared" si="50"/>
        <v>#DIV/0!</v>
      </c>
      <c r="H22" s="8" t="e">
        <f t="shared" si="51"/>
        <v>#DIV/0!</v>
      </c>
      <c r="I22" s="4" t="e">
        <f>#REF!</f>
        <v>#REF!</v>
      </c>
      <c r="J22" s="4" t="e">
        <f>#REF!</f>
        <v>#REF!</v>
      </c>
      <c r="O22">
        <v>0</v>
      </c>
      <c r="P22" s="29">
        <f t="shared" ref="P22" si="53">O22/1.2</f>
        <v>0</v>
      </c>
      <c r="Q22" s="29">
        <f t="shared" ref="Q22" si="54">P22/1.2</f>
        <v>0</v>
      </c>
      <c r="R22" s="2">
        <v>0</v>
      </c>
      <c r="S22" s="2"/>
      <c r="T22" s="15" t="s">
        <v>40</v>
      </c>
      <c r="U22" s="40"/>
      <c r="V22" s="35"/>
      <c r="W22" s="16"/>
      <c r="X22" s="54"/>
      <c r="Y22" s="9"/>
    </row>
    <row r="23" spans="1:26" ht="19.5" customHeight="1" x14ac:dyDescent="0.25">
      <c r="A23" s="4">
        <f t="shared" si="45"/>
        <v>0</v>
      </c>
      <c r="B23" s="4">
        <f t="shared" si="46"/>
        <v>0</v>
      </c>
      <c r="C23" s="4">
        <f t="shared" si="52"/>
        <v>0</v>
      </c>
      <c r="D23" s="4">
        <f t="shared" si="47"/>
        <v>0</v>
      </c>
      <c r="E23" s="5">
        <f t="shared" si="48"/>
        <v>0</v>
      </c>
      <c r="F23" s="23" t="e">
        <f t="shared" si="49"/>
        <v>#DIV/0!</v>
      </c>
      <c r="G23" s="8" t="e">
        <f t="shared" si="50"/>
        <v>#DIV/0!</v>
      </c>
      <c r="H23" s="8" t="e">
        <f t="shared" si="51"/>
        <v>#DIV/0!</v>
      </c>
      <c r="I23" s="4" t="e">
        <f>#REF!</f>
        <v>#REF!</v>
      </c>
      <c r="J23" s="4" t="e">
        <f>#REF!</f>
        <v>#REF!</v>
      </c>
      <c r="O23">
        <v>0</v>
      </c>
      <c r="P23" s="29">
        <f t="shared" ref="P23" si="55">O23/1.2</f>
        <v>0</v>
      </c>
      <c r="Q23" s="29">
        <f t="shared" ref="Q23" si="56">P23/1.2</f>
        <v>0</v>
      </c>
      <c r="R23" s="2">
        <v>0</v>
      </c>
      <c r="S23" s="2"/>
      <c r="T23" s="17" t="s">
        <v>28</v>
      </c>
      <c r="U23" s="6"/>
      <c r="V23" s="75">
        <f>V21+V22</f>
        <v>72446625</v>
      </c>
      <c r="W23" s="18"/>
      <c r="X23" s="49"/>
      <c r="Y23" s="57"/>
      <c r="Z23" s="6"/>
    </row>
    <row r="24" spans="1:26" ht="15.75" x14ac:dyDescent="0.25">
      <c r="A24" s="4">
        <f t="shared" si="45"/>
        <v>0</v>
      </c>
      <c r="B24" s="4">
        <f t="shared" si="46"/>
        <v>0</v>
      </c>
      <c r="C24" s="4">
        <f t="shared" si="52"/>
        <v>0</v>
      </c>
      <c r="D24" s="4">
        <f t="shared" si="47"/>
        <v>0</v>
      </c>
      <c r="E24" s="5">
        <f t="shared" si="48"/>
        <v>0</v>
      </c>
      <c r="F24" s="8" t="e">
        <f t="shared" si="49"/>
        <v>#DIV/0!</v>
      </c>
      <c r="G24" s="8" t="e">
        <f t="shared" si="50"/>
        <v>#DIV/0!</v>
      </c>
      <c r="H24" s="8" t="e">
        <f t="shared" si="51"/>
        <v>#DIV/0!</v>
      </c>
      <c r="I24" s="4" t="e">
        <f>#REF!</f>
        <v>#REF!</v>
      </c>
      <c r="J24" s="4" t="e">
        <f>#REF!</f>
        <v>#REF!</v>
      </c>
      <c r="O24">
        <v>0</v>
      </c>
      <c r="P24" s="29">
        <f t="shared" ref="P24" si="57">O24/1.2</f>
        <v>0</v>
      </c>
      <c r="Q24" s="29">
        <f t="shared" ref="Q24" si="58">P24/1.2</f>
        <v>0</v>
      </c>
      <c r="R24" s="2">
        <v>0</v>
      </c>
      <c r="S24" s="2"/>
      <c r="T24" s="15" t="s">
        <v>21</v>
      </c>
      <c r="U24" s="40"/>
      <c r="V24" s="75">
        <f>V23*0.9</f>
        <v>65201962.5</v>
      </c>
      <c r="W24" s="14"/>
      <c r="X24" s="65"/>
      <c r="Y24" s="45"/>
      <c r="Z24" s="6"/>
    </row>
    <row r="25" spans="1:26" ht="15.75" x14ac:dyDescent="0.25">
      <c r="A25" s="4">
        <f t="shared" si="45"/>
        <v>0</v>
      </c>
      <c r="B25" s="4">
        <f t="shared" si="46"/>
        <v>0</v>
      </c>
      <c r="C25" s="4">
        <f t="shared" si="52"/>
        <v>0</v>
      </c>
      <c r="D25" s="4">
        <f t="shared" si="47"/>
        <v>0</v>
      </c>
      <c r="E25" s="5">
        <f t="shared" si="48"/>
        <v>0</v>
      </c>
      <c r="F25" s="8" t="e">
        <f t="shared" si="49"/>
        <v>#DIV/0!</v>
      </c>
      <c r="G25" s="8" t="e">
        <f t="shared" si="50"/>
        <v>#DIV/0!</v>
      </c>
      <c r="H25" s="8" t="e">
        <f t="shared" si="51"/>
        <v>#DIV/0!</v>
      </c>
      <c r="I25" s="4" t="e">
        <f>#REF!</f>
        <v>#REF!</v>
      </c>
      <c r="J25" s="4" t="e">
        <f>#REF!</f>
        <v>#REF!</v>
      </c>
      <c r="O25">
        <v>0</v>
      </c>
      <c r="P25" s="29">
        <f t="shared" ref="P25" si="59">O25/1.2</f>
        <v>0</v>
      </c>
      <c r="Q25" s="29">
        <f t="shared" ref="Q25" si="60">P25/1.2</f>
        <v>0</v>
      </c>
      <c r="R25" s="2">
        <v>0</v>
      </c>
      <c r="S25" s="2"/>
      <c r="T25" s="15" t="s">
        <v>22</v>
      </c>
      <c r="U25" s="40"/>
      <c r="V25" s="76">
        <f>V23*0.8</f>
        <v>57957300</v>
      </c>
      <c r="W25" s="18"/>
      <c r="X25" s="49"/>
    </row>
    <row r="26" spans="1:26" ht="15.75" x14ac:dyDescent="0.25">
      <c r="T26" s="15" t="s">
        <v>23</v>
      </c>
      <c r="U26" s="40"/>
      <c r="V26" s="76">
        <f>V6*V20*1.1</f>
        <v>14965500.000000002</v>
      </c>
      <c r="W26" s="19"/>
      <c r="X26" s="50"/>
      <c r="Y26" s="9"/>
    </row>
    <row r="27" spans="1:26" ht="38.25" customHeight="1" x14ac:dyDescent="0.25">
      <c r="G27" s="8"/>
      <c r="T27" s="13" t="s">
        <v>24</v>
      </c>
      <c r="U27" s="39"/>
      <c r="V27" s="41"/>
      <c r="W27" s="18"/>
      <c r="X27" s="49"/>
    </row>
    <row r="28" spans="1:26" ht="21" customHeight="1" x14ac:dyDescent="0.35">
      <c r="I28" s="72" t="s">
        <v>38</v>
      </c>
      <c r="P28" s="31" t="s">
        <v>31</v>
      </c>
      <c r="Q28" s="32" t="s">
        <v>39</v>
      </c>
      <c r="R28" s="32"/>
      <c r="T28" s="68" t="s">
        <v>25</v>
      </c>
      <c r="U28" s="69"/>
      <c r="V28" s="70">
        <f>V23*0.025/12</f>
        <v>150930.46875</v>
      </c>
      <c r="W28" s="71"/>
      <c r="X28" s="58"/>
      <c r="Y28" s="6"/>
    </row>
    <row r="29" spans="1:26" ht="20.25" customHeight="1" thickBot="1" x14ac:dyDescent="0.3">
      <c r="G29" s="6"/>
      <c r="H29" s="6"/>
      <c r="P29" s="31"/>
      <c r="Q29" s="32"/>
      <c r="T29" s="20"/>
      <c r="U29" s="21"/>
      <c r="V29" s="34"/>
      <c r="W29" s="22"/>
      <c r="X29" s="51"/>
      <c r="Y29" s="25"/>
    </row>
    <row r="30" spans="1:26" x14ac:dyDescent="0.25">
      <c r="P30" s="56" t="s">
        <v>34</v>
      </c>
      <c r="Q30" s="32">
        <v>39564000</v>
      </c>
      <c r="R30" s="44" t="s">
        <v>41</v>
      </c>
    </row>
    <row r="31" spans="1:26" x14ac:dyDescent="0.25">
      <c r="T31" s="72" t="s">
        <v>47</v>
      </c>
      <c r="U31" s="72"/>
      <c r="V31" s="74"/>
      <c r="X31" s="9"/>
    </row>
    <row r="33" spans="16:22" x14ac:dyDescent="0.25">
      <c r="P33" s="31" t="s">
        <v>43</v>
      </c>
      <c r="Q33" s="29">
        <v>517.24</v>
      </c>
      <c r="R33" t="s">
        <v>44</v>
      </c>
    </row>
    <row r="34" spans="16:22" x14ac:dyDescent="0.25">
      <c r="Q34" s="29">
        <f>Q33*10.764</f>
        <v>5567.5713599999999</v>
      </c>
      <c r="R34" t="s">
        <v>45</v>
      </c>
    </row>
    <row r="36" spans="16:22" x14ac:dyDescent="0.25">
      <c r="Q36" s="29">
        <f>5442*1.1</f>
        <v>5986.2000000000007</v>
      </c>
    </row>
    <row r="41" spans="16:22" ht="15.75" thickBot="1" x14ac:dyDescent="0.3"/>
    <row r="42" spans="16:22" ht="15.75" x14ac:dyDescent="0.25">
      <c r="T42" s="59" t="s">
        <v>11</v>
      </c>
      <c r="U42" s="37"/>
      <c r="V42" s="38">
        <v>13500</v>
      </c>
    </row>
    <row r="43" spans="16:22" ht="15.75" x14ac:dyDescent="0.25">
      <c r="T43" s="78" t="s">
        <v>12</v>
      </c>
      <c r="U43" s="79"/>
      <c r="V43" s="33">
        <v>2500</v>
      </c>
    </row>
    <row r="44" spans="16:22" ht="15.75" x14ac:dyDescent="0.25">
      <c r="T44" s="13" t="s">
        <v>13</v>
      </c>
      <c r="U44" s="11"/>
      <c r="V44" s="33">
        <f>V42-V43</f>
        <v>11000</v>
      </c>
    </row>
    <row r="45" spans="16:22" ht="15.75" x14ac:dyDescent="0.25">
      <c r="T45" s="13" t="s">
        <v>14</v>
      </c>
      <c r="U45" s="11"/>
      <c r="V45" s="33">
        <f>V43</f>
        <v>2500</v>
      </c>
    </row>
    <row r="46" spans="16:22" ht="15.75" x14ac:dyDescent="0.25">
      <c r="T46" s="13" t="s">
        <v>15</v>
      </c>
      <c r="U46" s="39"/>
      <c r="V46" s="61">
        <v>5</v>
      </c>
    </row>
    <row r="47" spans="16:22" ht="15.75" x14ac:dyDescent="0.25">
      <c r="T47" s="13" t="s">
        <v>16</v>
      </c>
      <c r="U47" s="39"/>
      <c r="V47" s="61">
        <f>V48-V46</f>
        <v>55</v>
      </c>
    </row>
    <row r="48" spans="16:22" ht="15.75" x14ac:dyDescent="0.25">
      <c r="T48" s="13" t="s">
        <v>17</v>
      </c>
      <c r="U48" s="39"/>
      <c r="V48" s="61">
        <v>60</v>
      </c>
    </row>
    <row r="49" spans="15:24" ht="31.5" x14ac:dyDescent="0.25">
      <c r="P49" s="84">
        <v>18500</v>
      </c>
      <c r="Q49" s="85"/>
      <c r="T49" s="60" t="s">
        <v>35</v>
      </c>
      <c r="U49" s="39"/>
      <c r="V49" s="61">
        <f>(100-10)*V46/V48</f>
        <v>7.5</v>
      </c>
    </row>
    <row r="50" spans="15:24" ht="15.75" x14ac:dyDescent="0.25">
      <c r="P50" s="84">
        <f>P49/100*115</f>
        <v>21275</v>
      </c>
      <c r="Q50" s="85">
        <f>P50/10.764</f>
        <v>1976.4957264957266</v>
      </c>
      <c r="T50" s="13"/>
      <c r="U50" s="62"/>
      <c r="V50" s="61">
        <f>V49%</f>
        <v>7.4999999999999997E-2</v>
      </c>
    </row>
    <row r="51" spans="15:24" ht="15.75" x14ac:dyDescent="0.25">
      <c r="Q51" s="77"/>
      <c r="T51" s="13" t="s">
        <v>18</v>
      </c>
      <c r="U51" s="11"/>
      <c r="V51" s="33">
        <f>V45*V50</f>
        <v>187.5</v>
      </c>
    </row>
    <row r="52" spans="15:24" ht="15.75" x14ac:dyDescent="0.25">
      <c r="P52" s="84">
        <v>12500</v>
      </c>
      <c r="Q52" s="85"/>
      <c r="R52" s="86">
        <f>P50-P49</f>
        <v>2775</v>
      </c>
      <c r="T52" s="13" t="s">
        <v>19</v>
      </c>
      <c r="U52" s="11"/>
      <c r="V52" s="33">
        <v>2313</v>
      </c>
    </row>
    <row r="53" spans="15:24" ht="15.75" x14ac:dyDescent="0.25">
      <c r="P53" s="84"/>
      <c r="Q53" s="85"/>
      <c r="T53" s="13" t="s">
        <v>13</v>
      </c>
      <c r="U53" s="11"/>
      <c r="V53" s="33">
        <f>V44</f>
        <v>11000</v>
      </c>
    </row>
    <row r="54" spans="15:24" ht="15.75" x14ac:dyDescent="0.25">
      <c r="P54" s="84">
        <f>P50-P52</f>
        <v>8775</v>
      </c>
      <c r="Q54" s="85"/>
      <c r="T54" s="13"/>
      <c r="U54" s="11"/>
      <c r="V54" s="33"/>
    </row>
    <row r="55" spans="15:24" ht="15.75" x14ac:dyDescent="0.25">
      <c r="P55" s="84">
        <f>P54*95%</f>
        <v>8336.25</v>
      </c>
      <c r="Q55" s="85"/>
      <c r="T55" s="13" t="s">
        <v>20</v>
      </c>
      <c r="U55" s="11"/>
      <c r="V55" s="33">
        <f>V53+V52</f>
        <v>13313</v>
      </c>
    </row>
    <row r="56" spans="15:24" ht="15.75" x14ac:dyDescent="0.25">
      <c r="P56" s="84"/>
      <c r="Q56" s="85"/>
      <c r="T56" s="13"/>
      <c r="U56" s="39"/>
      <c r="V56" s="61"/>
    </row>
    <row r="57" spans="15:24" ht="15.75" x14ac:dyDescent="0.25">
      <c r="P57" s="85">
        <f>P55+P52</f>
        <v>20836.25</v>
      </c>
      <c r="Q57" s="85">
        <f>P57/10.764</f>
        <v>1935.7348569305093</v>
      </c>
      <c r="T57" s="64" t="s">
        <v>46</v>
      </c>
      <c r="U57" s="40"/>
      <c r="V57" s="33">
        <v>5442</v>
      </c>
    </row>
    <row r="58" spans="15:24" ht="15.75" x14ac:dyDescent="0.25">
      <c r="T58" s="15" t="s">
        <v>30</v>
      </c>
      <c r="U58" s="40"/>
      <c r="V58" s="35">
        <f>V55*V57</f>
        <v>72449346</v>
      </c>
    </row>
    <row r="59" spans="15:24" ht="15.75" x14ac:dyDescent="0.25">
      <c r="T59" s="15" t="s">
        <v>40</v>
      </c>
      <c r="U59" s="40"/>
      <c r="V59" s="35"/>
    </row>
    <row r="60" spans="15:24" ht="15.75" x14ac:dyDescent="0.25">
      <c r="T60" s="17" t="s">
        <v>28</v>
      </c>
      <c r="U60" s="6"/>
      <c r="V60" s="75">
        <f>V58+V59</f>
        <v>72449346</v>
      </c>
      <c r="X60" s="77"/>
    </row>
    <row r="61" spans="15:24" ht="15.75" x14ac:dyDescent="0.25">
      <c r="T61" s="15" t="s">
        <v>21</v>
      </c>
      <c r="U61" s="40"/>
      <c r="V61" s="75">
        <f>V60*0.9</f>
        <v>65204411.399999999</v>
      </c>
    </row>
    <row r="62" spans="15:24" ht="15.75" x14ac:dyDescent="0.25">
      <c r="O62">
        <v>505.58</v>
      </c>
      <c r="P62" s="84">
        <v>5442</v>
      </c>
      <c r="Q62" s="84"/>
      <c r="T62" s="15" t="s">
        <v>22</v>
      </c>
      <c r="U62" s="40"/>
      <c r="V62" s="76">
        <f>V60*0.8</f>
        <v>57959476.800000004</v>
      </c>
    </row>
    <row r="63" spans="15:24" ht="15.75" x14ac:dyDescent="0.25">
      <c r="O63">
        <f>O62*10.764</f>
        <v>5442.0631199999998</v>
      </c>
      <c r="P63" s="84">
        <f>P62*1.1</f>
        <v>5986.2000000000007</v>
      </c>
      <c r="Q63" s="84"/>
      <c r="T63" s="15" t="s">
        <v>23</v>
      </c>
      <c r="U63" s="40"/>
      <c r="V63" s="76">
        <f>V43*V57*1.1</f>
        <v>14965500.000000002</v>
      </c>
    </row>
    <row r="64" spans="15:24" ht="15.75" x14ac:dyDescent="0.25">
      <c r="P64" s="84"/>
      <c r="Q64" s="84"/>
      <c r="T64" s="13" t="s">
        <v>24</v>
      </c>
      <c r="U64" s="39"/>
      <c r="V64" s="41"/>
    </row>
    <row r="65" spans="16:22" ht="23.25" x14ac:dyDescent="0.35">
      <c r="P65" s="84">
        <v>5986.2</v>
      </c>
      <c r="Q65" s="84">
        <v>5986.2</v>
      </c>
      <c r="T65" s="68" t="s">
        <v>25</v>
      </c>
      <c r="U65" s="69"/>
      <c r="V65" s="70">
        <f>V60*0.025/12</f>
        <v>150936.13750000001</v>
      </c>
    </row>
    <row r="66" spans="16:22" ht="15.75" thickBot="1" x14ac:dyDescent="0.3">
      <c r="P66" s="84">
        <v>2500</v>
      </c>
      <c r="Q66" s="84">
        <v>1936</v>
      </c>
      <c r="T66" s="20"/>
      <c r="U66" s="21"/>
      <c r="V66" s="34"/>
    </row>
    <row r="67" spans="16:22" x14ac:dyDescent="0.25">
      <c r="P67" s="84">
        <f>P66*P65</f>
        <v>14965500</v>
      </c>
      <c r="Q67" s="85">
        <f>Q66*Q65</f>
        <v>11589283.199999999</v>
      </c>
    </row>
    <row r="68" spans="16:22" x14ac:dyDescent="0.25">
      <c r="P68"/>
    </row>
  </sheetData>
  <mergeCells count="6">
    <mergeCell ref="T43:U43"/>
    <mergeCell ref="A15:R15"/>
    <mergeCell ref="A2:R2"/>
    <mergeCell ref="T3:Y3"/>
    <mergeCell ref="T2:Y2"/>
    <mergeCell ref="T6:U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="120" zoomScaleNormal="120" workbookViewId="0">
      <selection activeCell="M1" sqref="M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A22" zoomScaleNormal="100" workbookViewId="0">
      <selection activeCell="N1" sqref="N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5:E56"/>
  <sheetViews>
    <sheetView topLeftCell="B1" zoomScaleNormal="100" workbookViewId="0">
      <selection activeCell="N1" sqref="N1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Q2" sqref="Q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7" workbookViewId="0">
      <selection activeCell="P2" sqref="P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2025-03-13T06:32:36Z</dcterms:modified>
</cp:coreProperties>
</file>