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Janta Sahkari Bank\Borivali (West)\Gangaram Bhoir\"/>
    </mc:Choice>
  </mc:AlternateContent>
  <xr:revisionPtr revIDLastSave="0" documentId="13_ncr:1_{13054F19-E692-43D3-9774-4FC2F0517BFC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D23" i="23" l="1"/>
  <c r="I4" i="23"/>
  <c r="B6" i="4"/>
  <c r="C5" i="4"/>
  <c r="D5" i="4" s="1"/>
  <c r="C4" i="4"/>
  <c r="D4" i="4" s="1"/>
  <c r="C3" i="4"/>
  <c r="I3" i="23"/>
  <c r="D3" i="4"/>
  <c r="D7" i="4"/>
  <c r="D8" i="4"/>
  <c r="D9" i="4"/>
  <c r="D6" i="4"/>
  <c r="C7" i="4"/>
  <c r="C8" i="4"/>
  <c r="C9" i="4"/>
  <c r="C10" i="4"/>
  <c r="C11" i="4"/>
  <c r="C12" i="4"/>
  <c r="D2" i="4"/>
  <c r="R5" i="4"/>
  <c r="R3" i="4"/>
  <c r="R2" i="4"/>
  <c r="R6" i="4"/>
  <c r="S6" i="4"/>
  <c r="S5" i="4"/>
  <c r="S4" i="4"/>
  <c r="R4" i="4"/>
  <c r="S3" i="4"/>
  <c r="S2" i="4"/>
  <c r="D2" i="25"/>
  <c r="C13" i="4"/>
  <c r="C14" i="4"/>
  <c r="P11" i="4" l="1"/>
  <c r="P12" i="4"/>
  <c r="R9" i="4"/>
  <c r="P10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C23" i="23" l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  <c r="R8" i="4"/>
  <c r="R7" i="4"/>
</calcChain>
</file>

<file path=xl/sharedStrings.xml><?xml version="1.0" encoding="utf-8"?>
<sst xmlns="http://schemas.openxmlformats.org/spreadsheetml/2006/main" count="103" uniqueCount="83">
  <si>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</si>
  <si>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</si>
  <si>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</si>
  <si>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</si>
  <si>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</si>
  <si>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</si>
  <si>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</si>
  <si>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</si>
  <si>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</si>
  <si>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</si>
  <si>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</si>
  <si>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</si>
  <si>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</si>
  <si>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</si>
  <si>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</si>
  <si>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</si>
  <si>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</si>
  <si>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</si>
  <si>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</si>
  <si>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</si>
  <si>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</si>
  <si>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</si>
  <si>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</si>
  <si>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</si>
  <si>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</si>
  <si>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</si>
  <si>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</si>
  <si>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</si>
  <si>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</si>
  <si>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</si>
  <si>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</si>
  <si>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</si>
  <si>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</si>
  <si>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</si>
  <si>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</si>
  <si>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</si>
  <si>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</si>
  <si>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</si>
  <si>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</si>
  <si>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</si>
  <si>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</si>
  <si>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</si>
  <si>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</si>
  <si>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</si>
  <si>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</si>
  <si>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</si>
  <si>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</si>
  <si>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</si>
  <si>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</si>
  <si>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</si>
  <si>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</si>
  <si>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</si>
  <si>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</si>
  <si>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</si>
  <si>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</si>
  <si>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</si>
  <si>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</si>
  <si>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</si>
  <si>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</si>
  <si>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</si>
  <si>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</si>
  <si>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</si>
  <si>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</si>
  <si>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</si>
  <si>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</si>
  <si>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</si>
  <si>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</si>
  <si>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</si>
  <si>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</si>
  <si>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</si>
  <si>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</si>
  <si>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3rd Flr</t>
  </si>
  <si>
    <t>BUA (20%)</t>
  </si>
  <si>
    <t>Built up area (20%)</t>
  </si>
  <si>
    <t>Flat No</t>
  </si>
  <si>
    <t>Sq. M.</t>
  </si>
  <si>
    <t>Lead No. 14197</t>
  </si>
  <si>
    <t>JSB (Goregaon West)</t>
  </si>
  <si>
    <t>Gangaram Keru Bhoir</t>
  </si>
  <si>
    <t xml:space="preserve">JSB - Goregaon West Branch - Gangaram Keru Bhoir - Residential Flat No. 305, 3rd Floor, Building No 4, Sane Guruji Nagar,, M G road, Nera Police Quaters, Goregoan (West) , 400 062 </t>
  </si>
  <si>
    <t>rate on CA</t>
  </si>
  <si>
    <t>Appox</t>
  </si>
  <si>
    <t>1 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</si>
</sst>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1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4" fillId="0" borderId="0" xfId="0" applyFont="1"/>
    <xf numFmtId="3" fontId="17" fillId="2" borderId="0" xfId="0" applyNumberFormat="1" applyFont="1" applyFill="1"/>
    <xf numFmtId="3" fontId="15" fillId="0" borderId="0" xfId="0" applyNumberFormat="1" applyFont="1"/>
    <xf numFmtId="43" fontId="17" fillId="0" borderId="0" xfId="0" applyNumberFormat="1" applyFont="1"/>
    <xf numFmtId="0" fontId="17" fillId="0" borderId="0" xfId="0" applyFont="1"/>
    <xf numFmtId="2" fontId="2" fillId="2" borderId="0" xfId="0" applyNumberFormat="1" applyFont="1" applyFill="1" applyAlignment="1">
      <alignment horizontal="center"/>
    </xf>
    <xf numFmtId="43" fontId="11" fillId="0" borderId="8" xfId="1" applyFont="1" applyFill="1" applyBorder="1"/>
    <xf numFmtId="0" fontId="2" fillId="0" borderId="0" xfId="0" applyFont="1" applyAlignment="1">
      <alignment horizontal="center"/>
    </xf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164" fontId="0" fillId="0" borderId="7" xfId="0" applyNumberFormat="1" applyBorder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67875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AD9EC7-3502-176B-962A-7AA44031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02275" cy="79640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448929</xdr:colOff>
      <xdr:row>45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5AD794-9E89-FFC4-3296-E9A12753D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83329" cy="8535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14</xdr:col>
      <xdr:colOff>306034</xdr:colOff>
      <xdr:row>93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F83EEF-5E56-E54F-C89F-24D559CA3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8840434" cy="8630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14</xdr:col>
      <xdr:colOff>534666</xdr:colOff>
      <xdr:row>133</xdr:row>
      <xdr:rowOff>67668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178F167-9C0D-A911-528C-283E4CE03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288000"/>
          <a:ext cx="9069066" cy="71161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14</xdr:col>
      <xdr:colOff>582297</xdr:colOff>
      <xdr:row>180</xdr:row>
      <xdr:rowOff>125039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1EC9DD3-5C94-3E9F-A7F0-EC1E0A6E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17500"/>
          <a:ext cx="9116697" cy="8697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14</xdr:col>
      <xdr:colOff>487034</xdr:colOff>
      <xdr:row>222</xdr:row>
      <xdr:rowOff>10590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B1F66D0-D9A0-AD74-F2C6-D473E5376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671000"/>
          <a:ext cx="9021434" cy="7630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323430</v>
      </c>
      <c r="G2" s="117" t="s">
        <v>43</v>
      </c>
      <c r="H2" s="118"/>
    </row>
    <row r="3" spans="2:17" ht="15.75" thickBot="1" x14ac:dyDescent="0.3">
      <c r="B3" s="30" t="s">
        <v>33</v>
      </c>
      <c r="C3" s="32">
        <v>215620</v>
      </c>
      <c r="D3" s="30"/>
      <c r="E3" s="30"/>
      <c r="F3" s="30"/>
      <c r="G3" s="43" t="s">
        <v>44</v>
      </c>
      <c r="H3" s="44" t="s">
        <v>45</v>
      </c>
      <c r="I3" s="45"/>
      <c r="K3" s="46" t="s">
        <v>46</v>
      </c>
      <c r="L3" s="47"/>
      <c r="N3" s="48" t="s">
        <v>47</v>
      </c>
      <c r="O3" s="49"/>
      <c r="P3" s="49"/>
      <c r="Q3" s="50"/>
    </row>
    <row r="4" spans="2:17" ht="27" thickBot="1" x14ac:dyDescent="0.3">
      <c r="B4" s="30" t="s">
        <v>34</v>
      </c>
      <c r="C4" s="32">
        <v>107810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24</v>
      </c>
      <c r="L4" s="55" t="s">
        <v>25</v>
      </c>
      <c r="N4" s="43" t="s">
        <v>44</v>
      </c>
      <c r="O4" s="56" t="s">
        <v>45</v>
      </c>
      <c r="P4" s="57"/>
    </row>
    <row r="5" spans="2:17" ht="15.75" thickBot="1" x14ac:dyDescent="0.3">
      <c r="B5" s="30" t="s">
        <v>48</v>
      </c>
      <c r="C5" s="33">
        <f>C3+C4</f>
        <v>323430</v>
      </c>
      <c r="D5" s="34" t="s">
        <v>35</v>
      </c>
      <c r="E5" s="35">
        <f>ROUND(C5/10.764,0)</f>
        <v>30047</v>
      </c>
      <c r="F5" s="34" t="s">
        <v>36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49</v>
      </c>
      <c r="C6" s="32">
        <v>18400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26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50</v>
      </c>
      <c r="C7" s="33">
        <f>C5-C6</f>
        <v>305030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28</v>
      </c>
      <c r="L7" s="58" t="s">
        <v>29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51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52</v>
      </c>
      <c r="D9" s="33">
        <f>ROUND(C7*D8,0)</f>
        <v>280628</v>
      </c>
      <c r="E9" s="30"/>
      <c r="F9" s="30"/>
      <c r="G9" s="51">
        <v>6</v>
      </c>
      <c r="H9" s="52">
        <v>6</v>
      </c>
      <c r="I9" s="53">
        <v>94</v>
      </c>
      <c r="K9" s="64" t="s">
        <v>27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53</v>
      </c>
      <c r="C10" s="33">
        <f>C6+D9</f>
        <v>299028</v>
      </c>
      <c r="D10" s="34" t="s">
        <v>35</v>
      </c>
      <c r="E10" s="35">
        <f>ROUND(C10/10.764,0)</f>
        <v>27780</v>
      </c>
      <c r="F10" s="34" t="s">
        <v>36</v>
      </c>
      <c r="G10" s="51">
        <v>7</v>
      </c>
      <c r="H10" s="52">
        <v>7</v>
      </c>
      <c r="I10" s="53">
        <v>93</v>
      </c>
      <c r="K10" s="66" t="s">
        <v>30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31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37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32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38</v>
      </c>
      <c r="C13" s="39">
        <v>2016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39</v>
      </c>
      <c r="C14" s="39">
        <f>C12-C13</f>
        <v>8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54</v>
      </c>
      <c r="C15" s="31">
        <f>60-C14</f>
        <v>52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zoomScale="130" zoomScaleNormal="130" workbookViewId="0">
      <selection activeCell="G15" sqref="G15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21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108" t="s">
        <v>71</v>
      </c>
      <c r="D2" s="12"/>
      <c r="F2" s="5"/>
      <c r="G2" s="5"/>
      <c r="H2" s="108" t="s">
        <v>75</v>
      </c>
      <c r="I2" s="92" t="s">
        <v>36</v>
      </c>
      <c r="L2" t="s">
        <v>69</v>
      </c>
    </row>
    <row r="3" spans="1:13" ht="18.75" x14ac:dyDescent="0.3">
      <c r="A3" s="10" t="s">
        <v>8</v>
      </c>
      <c r="B3" s="13"/>
      <c r="C3" s="109">
        <f>C4+C5</f>
        <v>21000</v>
      </c>
      <c r="D3" s="14" t="s">
        <v>80</v>
      </c>
      <c r="F3" s="79" t="s">
        <v>66</v>
      </c>
      <c r="G3" s="92" t="s">
        <v>62</v>
      </c>
      <c r="H3" s="84">
        <v>18.3</v>
      </c>
      <c r="I3" s="81">
        <f>H3*10.764</f>
        <v>196.9812</v>
      </c>
      <c r="J3" s="84"/>
      <c r="L3" t="s">
        <v>70</v>
      </c>
      <c r="M3">
        <v>199</v>
      </c>
    </row>
    <row r="4" spans="1:13" ht="30" x14ac:dyDescent="0.25">
      <c r="A4" s="15" t="s">
        <v>9</v>
      </c>
      <c r="B4" s="13"/>
      <c r="C4" s="109">
        <v>2800</v>
      </c>
      <c r="D4" s="16"/>
      <c r="F4" s="91" t="s">
        <v>82</v>
      </c>
      <c r="G4" s="92" t="s">
        <v>72</v>
      </c>
      <c r="H4" s="106"/>
      <c r="I4" s="81">
        <f>I3*1.2</f>
        <v>236.37743999999998</v>
      </c>
      <c r="J4" s="80"/>
      <c r="K4" s="3"/>
      <c r="L4" s="3"/>
    </row>
    <row r="5" spans="1:13" x14ac:dyDescent="0.25">
      <c r="A5" s="10" t="s">
        <v>10</v>
      </c>
      <c r="B5" s="13"/>
      <c r="C5" s="109">
        <v>18200</v>
      </c>
      <c r="D5" s="16"/>
      <c r="F5" s="5"/>
      <c r="G5" s="80"/>
      <c r="H5" s="80"/>
      <c r="I5" s="81"/>
    </row>
    <row r="6" spans="1:13" x14ac:dyDescent="0.25">
      <c r="A6" s="10" t="s">
        <v>11</v>
      </c>
      <c r="B6" s="13"/>
      <c r="C6" s="109">
        <f>C4</f>
        <v>2800</v>
      </c>
      <c r="D6" s="16"/>
      <c r="F6" s="5"/>
      <c r="G6" s="80"/>
      <c r="H6" s="84"/>
      <c r="I6" s="81"/>
    </row>
    <row r="7" spans="1:13" x14ac:dyDescent="0.25">
      <c r="A7" s="10" t="s">
        <v>12</v>
      </c>
      <c r="B7" s="17"/>
      <c r="C7" s="4">
        <v>0</v>
      </c>
      <c r="D7" s="18"/>
      <c r="E7" s="3"/>
    </row>
    <row r="8" spans="1:13" x14ac:dyDescent="0.25">
      <c r="A8" s="10" t="s">
        <v>13</v>
      </c>
      <c r="B8" s="17"/>
      <c r="C8" s="4">
        <f>C9-C7</f>
        <v>60</v>
      </c>
      <c r="D8" s="92" t="s">
        <v>81</v>
      </c>
      <c r="E8" s="92">
        <v>1975</v>
      </c>
      <c r="F8" s="5"/>
    </row>
    <row r="9" spans="1:13" x14ac:dyDescent="0.25">
      <c r="A9" s="10" t="s">
        <v>14</v>
      </c>
      <c r="B9" s="17"/>
      <c r="C9" s="4">
        <v>60</v>
      </c>
      <c r="D9" s="93"/>
      <c r="E9" s="92">
        <v>2025</v>
      </c>
      <c r="M9" s="78"/>
    </row>
    <row r="10" spans="1:13" ht="30" x14ac:dyDescent="0.25">
      <c r="A10" s="15" t="s">
        <v>15</v>
      </c>
      <c r="B10" s="17"/>
      <c r="C10" s="4">
        <f>90*C7/C9</f>
        <v>0</v>
      </c>
      <c r="D10" s="4"/>
      <c r="E10" s="5"/>
      <c r="F10" s="78"/>
      <c r="G10" s="78"/>
    </row>
    <row r="11" spans="1:13" x14ac:dyDescent="0.25">
      <c r="A11" s="10"/>
      <c r="B11" s="19"/>
      <c r="C11" s="110">
        <f>C10%</f>
        <v>0</v>
      </c>
      <c r="D11" s="20"/>
      <c r="E11" s="3"/>
    </row>
    <row r="12" spans="1:13" x14ac:dyDescent="0.25">
      <c r="A12" s="10" t="s">
        <v>16</v>
      </c>
      <c r="B12" s="13"/>
      <c r="C12" s="109">
        <f>C6*C11</f>
        <v>0</v>
      </c>
      <c r="D12" s="16"/>
      <c r="E12" s="80"/>
    </row>
    <row r="13" spans="1:13" x14ac:dyDescent="0.25">
      <c r="A13" s="10" t="s">
        <v>17</v>
      </c>
      <c r="B13" s="13"/>
      <c r="C13" s="109">
        <f>C6-C12</f>
        <v>2800</v>
      </c>
      <c r="D13" s="16"/>
    </row>
    <row r="14" spans="1:13" x14ac:dyDescent="0.25">
      <c r="A14" s="10" t="s">
        <v>10</v>
      </c>
      <c r="B14" s="13"/>
      <c r="C14" s="109">
        <f>C5</f>
        <v>18200</v>
      </c>
      <c r="D14" s="16"/>
      <c r="F14" s="78"/>
      <c r="G14" s="78"/>
      <c r="H14" s="4"/>
    </row>
    <row r="15" spans="1:13" x14ac:dyDescent="0.25">
      <c r="B15" s="13"/>
      <c r="C15" s="109"/>
      <c r="D15" s="16"/>
      <c r="H15" s="4"/>
    </row>
    <row r="16" spans="1:13" x14ac:dyDescent="0.25">
      <c r="A16" s="21" t="s">
        <v>18</v>
      </c>
      <c r="B16" s="22"/>
      <c r="C16" s="111">
        <f>C14+C13</f>
        <v>21000</v>
      </c>
      <c r="D16" s="14"/>
      <c r="E16" s="38"/>
      <c r="H16" s="78"/>
    </row>
    <row r="17" spans="1:8" x14ac:dyDescent="0.25">
      <c r="B17" s="17"/>
      <c r="C17" s="4"/>
      <c r="D17" s="18"/>
      <c r="H17" s="78"/>
    </row>
    <row r="18" spans="1:8" ht="16.5" x14ac:dyDescent="0.3">
      <c r="A18" s="21" t="s">
        <v>62</v>
      </c>
      <c r="B18" s="5"/>
      <c r="C18" s="112">
        <v>197</v>
      </c>
      <c r="D18" s="102"/>
      <c r="E18" s="103"/>
      <c r="H18" s="105"/>
    </row>
    <row r="19" spans="1:8" x14ac:dyDescent="0.25">
      <c r="A19" s="10"/>
      <c r="B19" s="4"/>
      <c r="C19" s="113">
        <f>C18*C16</f>
        <v>4137000</v>
      </c>
      <c r="D19" t="s">
        <v>41</v>
      </c>
      <c r="E19" s="104"/>
      <c r="H19" s="4"/>
    </row>
    <row r="20" spans="1:8" x14ac:dyDescent="0.25">
      <c r="A20" s="10"/>
      <c r="B20" s="38"/>
      <c r="C20" s="38">
        <f>C19*0.9</f>
        <v>3723300</v>
      </c>
      <c r="D20" t="s">
        <v>19</v>
      </c>
      <c r="E20" s="83"/>
      <c r="F20" s="6"/>
      <c r="H20" s="78"/>
    </row>
    <row r="21" spans="1:8" x14ac:dyDescent="0.25">
      <c r="A21" s="10"/>
      <c r="C21" s="38">
        <f>C19*80%</f>
        <v>3309600</v>
      </c>
      <c r="D21" t="s">
        <v>20</v>
      </c>
      <c r="E21" s="83"/>
      <c r="F21" s="38"/>
    </row>
    <row r="22" spans="1:8" x14ac:dyDescent="0.25">
      <c r="A22" s="10"/>
      <c r="D22"/>
      <c r="E22" s="83"/>
    </row>
    <row r="23" spans="1:8" x14ac:dyDescent="0.25">
      <c r="A23" s="24" t="s">
        <v>21</v>
      </c>
      <c r="B23" s="25"/>
      <c r="C23" s="114">
        <f>C4*D23</f>
        <v>661919.99999999988</v>
      </c>
      <c r="D23" s="116">
        <f>C18*1.2</f>
        <v>236.39999999999998</v>
      </c>
      <c r="E23" s="83"/>
    </row>
    <row r="24" spans="1:8" x14ac:dyDescent="0.25">
      <c r="A24" s="10" t="s">
        <v>22</v>
      </c>
      <c r="D24" s="3"/>
      <c r="E24" s="3"/>
    </row>
    <row r="25" spans="1:8" x14ac:dyDescent="0.25">
      <c r="A25" s="26" t="s">
        <v>23</v>
      </c>
      <c r="B25" s="11"/>
      <c r="C25" s="38">
        <f>C19*0.03/12</f>
        <v>10342.5</v>
      </c>
      <c r="D25" s="83"/>
      <c r="E25" s="83"/>
    </row>
    <row r="26" spans="1:8" x14ac:dyDescent="0.25">
      <c r="C26" s="38"/>
      <c r="D26" s="23"/>
      <c r="F26" s="80" t="s">
        <v>76</v>
      </c>
    </row>
    <row r="27" spans="1:8" x14ac:dyDescent="0.25">
      <c r="A27" s="5" t="s">
        <v>79</v>
      </c>
      <c r="B27" s="5"/>
      <c r="C27" s="115"/>
      <c r="D27" s="82"/>
    </row>
    <row r="28" spans="1:8" x14ac:dyDescent="0.25">
      <c r="D28" s="78"/>
    </row>
    <row r="29" spans="1:8" x14ac:dyDescent="0.25">
      <c r="D29"/>
      <c r="G29" s="3"/>
      <c r="H29" s="3"/>
    </row>
    <row r="30" spans="1:8" ht="18.75" x14ac:dyDescent="0.3">
      <c r="D30"/>
      <c r="E30" s="119" t="s">
        <v>77</v>
      </c>
      <c r="F30" s="119"/>
      <c r="G30" s="3"/>
      <c r="H30" s="3"/>
    </row>
    <row r="31" spans="1:8" ht="18.75" x14ac:dyDescent="0.3">
      <c r="D31"/>
      <c r="E31" s="119" t="s">
        <v>78</v>
      </c>
      <c r="F31" s="119"/>
      <c r="G31" s="3"/>
      <c r="H31" s="3"/>
    </row>
    <row r="32" spans="1:8" ht="18.75" x14ac:dyDescent="0.3">
      <c r="D32"/>
      <c r="E32" s="107" t="s">
        <v>41</v>
      </c>
      <c r="F32" s="107">
        <f>C19</f>
        <v>4137000</v>
      </c>
      <c r="G32" s="3"/>
      <c r="H32" s="3"/>
    </row>
    <row r="33" spans="1:8" ht="18.75" x14ac:dyDescent="0.3">
      <c r="D33"/>
      <c r="E33" s="107" t="s">
        <v>19</v>
      </c>
      <c r="F33" s="107">
        <f>F32*90%</f>
        <v>3723300</v>
      </c>
      <c r="G33" s="3"/>
      <c r="H33" s="38">
        <f>F32*80</f>
        <v>330960000</v>
      </c>
    </row>
    <row r="34" spans="1:8" ht="18.75" x14ac:dyDescent="0.3">
      <c r="D34"/>
      <c r="E34" s="107" t="s">
        <v>20</v>
      </c>
      <c r="F34" s="107">
        <f>F32*80%</f>
        <v>3309600</v>
      </c>
      <c r="G34" s="3"/>
      <c r="H34" s="3"/>
    </row>
    <row r="35" spans="1:8" x14ac:dyDescent="0.25">
      <c r="D35"/>
      <c r="E35" s="3"/>
      <c r="F35" s="3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G4" sqref="G4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7.1406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73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74</v>
      </c>
      <c r="O1" s="1" t="s">
        <v>62</v>
      </c>
      <c r="P1" s="1" t="s">
        <v>72</v>
      </c>
      <c r="Q1" s="1" t="s">
        <v>1</v>
      </c>
      <c r="R1" s="1" t="s">
        <v>68</v>
      </c>
      <c r="S1" s="1" t="s">
        <v>67</v>
      </c>
      <c r="U1" s="2"/>
      <c r="V1" s="2"/>
      <c r="W1" s="2"/>
      <c r="X1" s="2"/>
      <c r="Y1" s="2"/>
    </row>
    <row r="2" spans="1:32" x14ac:dyDescent="0.25">
      <c r="C2">
        <v>540</v>
      </c>
      <c r="D2" s="95">
        <f>C2*1.2</f>
        <v>648</v>
      </c>
      <c r="E2" s="95">
        <v>12500000</v>
      </c>
      <c r="F2" s="95" t="e">
        <f>E2/B2</f>
        <v>#DIV/0!</v>
      </c>
      <c r="G2" s="85">
        <f>E2/C2</f>
        <v>23148.14814814815</v>
      </c>
      <c r="H2">
        <f>E2/D2</f>
        <v>19290.123456790123</v>
      </c>
      <c r="I2">
        <v>22</v>
      </c>
      <c r="J2">
        <v>2202</v>
      </c>
      <c r="O2" s="94">
        <v>474</v>
      </c>
      <c r="P2" s="95"/>
      <c r="Q2" s="95">
        <v>9974000</v>
      </c>
      <c r="R2" s="95">
        <f t="shared" ref="R2:R3" si="0">Q2/O2</f>
        <v>21042.194092827005</v>
      </c>
      <c r="S2" s="95" t="e">
        <f>Q2/P2</f>
        <v>#DIV/0!</v>
      </c>
      <c r="T2" s="95"/>
      <c r="U2" s="96"/>
      <c r="V2" s="3"/>
      <c r="W2" s="3"/>
      <c r="X2" s="3"/>
      <c r="Y2" s="3"/>
      <c r="AB2" s="40"/>
    </row>
    <row r="3" spans="1:32" x14ac:dyDescent="0.25">
      <c r="B3" s="100">
        <v>600</v>
      </c>
      <c r="C3">
        <f>B3*1.2</f>
        <v>720</v>
      </c>
      <c r="D3" s="95">
        <f t="shared" ref="D3:D9" si="1">C3*1.2</f>
        <v>864</v>
      </c>
      <c r="E3" s="95">
        <v>13500000</v>
      </c>
      <c r="F3" s="95">
        <f t="shared" ref="F3:F6" si="2">E3/B3</f>
        <v>22500</v>
      </c>
      <c r="G3" s="85">
        <f t="shared" ref="G3:G7" si="3">E3/C3</f>
        <v>18750</v>
      </c>
      <c r="H3">
        <f t="shared" ref="H3:H7" si="4">E3/D3</f>
        <v>15625</v>
      </c>
      <c r="I3">
        <v>13</v>
      </c>
      <c r="J3">
        <v>1304</v>
      </c>
      <c r="O3" s="94">
        <v>474</v>
      </c>
      <c r="P3" s="95"/>
      <c r="Q3" s="95">
        <v>9974000</v>
      </c>
      <c r="R3" s="95">
        <f t="shared" si="0"/>
        <v>21042.194092827005</v>
      </c>
      <c r="S3" s="95" t="e">
        <f>Q3/P3</f>
        <v>#DIV/0!</v>
      </c>
      <c r="T3" s="95"/>
      <c r="U3" s="96"/>
      <c r="V3" s="3"/>
      <c r="W3" s="3"/>
      <c r="X3" s="3"/>
      <c r="Y3" s="3"/>
      <c r="AF3" s="40"/>
    </row>
    <row r="4" spans="1:32" x14ac:dyDescent="0.25">
      <c r="B4" s="78">
        <v>320</v>
      </c>
      <c r="C4">
        <f>B4*1.2</f>
        <v>384</v>
      </c>
      <c r="D4" s="95">
        <f t="shared" si="1"/>
        <v>460.79999999999995</v>
      </c>
      <c r="E4" s="95">
        <v>8000000</v>
      </c>
      <c r="F4" s="95">
        <f t="shared" si="2"/>
        <v>25000</v>
      </c>
      <c r="G4" s="85">
        <f t="shared" si="3"/>
        <v>20833.333333333332</v>
      </c>
      <c r="H4">
        <f t="shared" si="4"/>
        <v>17361.111111111113</v>
      </c>
      <c r="O4" s="94"/>
      <c r="P4" s="95"/>
      <c r="Q4" s="95"/>
      <c r="R4" s="95" t="e">
        <f>Q4/O4</f>
        <v>#DIV/0!</v>
      </c>
      <c r="S4" s="95" t="e">
        <f>Q4/P4</f>
        <v>#DIV/0!</v>
      </c>
      <c r="T4" s="95"/>
      <c r="U4" s="96"/>
      <c r="V4" s="3"/>
      <c r="W4" s="3"/>
      <c r="X4" s="3"/>
      <c r="Y4" s="3"/>
    </row>
    <row r="5" spans="1:32" x14ac:dyDescent="0.25">
      <c r="B5" s="78">
        <v>312</v>
      </c>
      <c r="C5">
        <f>B5*1.2</f>
        <v>374.4</v>
      </c>
      <c r="D5" s="95">
        <f t="shared" si="1"/>
        <v>449.28</v>
      </c>
      <c r="E5" s="95">
        <v>8500000</v>
      </c>
      <c r="F5" s="95">
        <f t="shared" si="2"/>
        <v>27243.589743589742</v>
      </c>
      <c r="G5" s="85">
        <f t="shared" si="3"/>
        <v>22702.991452991453</v>
      </c>
      <c r="H5">
        <f t="shared" si="4"/>
        <v>18919.159544159545</v>
      </c>
      <c r="O5" s="94"/>
      <c r="P5" s="95"/>
      <c r="Q5" s="95"/>
      <c r="R5" s="95" t="e">
        <f>Q5/O5</f>
        <v>#DIV/0!</v>
      </c>
      <c r="S5" s="95" t="e">
        <f>Q5/P5</f>
        <v>#DIV/0!</v>
      </c>
      <c r="T5" s="95"/>
      <c r="U5" s="96"/>
      <c r="V5" s="3"/>
      <c r="W5" s="3"/>
      <c r="X5" s="3"/>
      <c r="Y5" s="3"/>
    </row>
    <row r="6" spans="1:32" x14ac:dyDescent="0.25">
      <c r="B6">
        <f>C6/1.2</f>
        <v>375</v>
      </c>
      <c r="C6">
        <v>450</v>
      </c>
      <c r="D6" s="95">
        <f t="shared" si="1"/>
        <v>540</v>
      </c>
      <c r="E6" s="95">
        <v>9000000</v>
      </c>
      <c r="F6" s="95">
        <f t="shared" si="2"/>
        <v>24000</v>
      </c>
      <c r="G6" s="85">
        <f t="shared" si="3"/>
        <v>20000</v>
      </c>
      <c r="H6">
        <f t="shared" si="4"/>
        <v>16666.666666666668</v>
      </c>
      <c r="O6" s="95"/>
      <c r="P6" s="95"/>
      <c r="Q6" s="95"/>
      <c r="R6" s="95" t="e">
        <f>Q6/O6</f>
        <v>#DIV/0!</v>
      </c>
      <c r="S6" s="95" t="e">
        <f>Q6/P6</f>
        <v>#DIV/0!</v>
      </c>
      <c r="T6" s="95"/>
      <c r="U6" s="96"/>
      <c r="V6" s="3"/>
      <c r="W6" s="3"/>
      <c r="X6" s="3"/>
      <c r="Y6" s="3"/>
    </row>
    <row r="7" spans="1:32" x14ac:dyDescent="0.25">
      <c r="C7">
        <f t="shared" ref="C7:C12" si="5">B7*1.2</f>
        <v>0</v>
      </c>
      <c r="D7" s="95">
        <f t="shared" si="1"/>
        <v>0</v>
      </c>
      <c r="E7" s="95"/>
      <c r="F7" s="95" t="e">
        <f t="shared" ref="F7:F14" si="6">ROUND((E7/B7),0)</f>
        <v>#DIV/0!</v>
      </c>
      <c r="G7" s="85" t="e">
        <f t="shared" si="3"/>
        <v>#DIV/0!</v>
      </c>
      <c r="H7" t="e">
        <f t="shared" si="4"/>
        <v>#DIV/0!</v>
      </c>
      <c r="O7" s="95"/>
      <c r="P7" s="95"/>
      <c r="Q7" s="95"/>
      <c r="R7" s="95" t="e">
        <f>T7/#REF!</f>
        <v>#REF!</v>
      </c>
      <c r="S7" s="95"/>
      <c r="T7" s="95"/>
      <c r="U7" s="96"/>
      <c r="V7" s="3"/>
      <c r="W7" s="3"/>
      <c r="X7" s="3"/>
      <c r="Y7" s="3"/>
    </row>
    <row r="8" spans="1:32" x14ac:dyDescent="0.25">
      <c r="C8">
        <f t="shared" si="5"/>
        <v>0</v>
      </c>
      <c r="D8" s="95">
        <f t="shared" si="1"/>
        <v>0</v>
      </c>
      <c r="E8" s="95"/>
      <c r="F8" s="95" t="e">
        <f t="shared" si="6"/>
        <v>#DIV/0!</v>
      </c>
      <c r="G8" s="85" t="e">
        <f t="shared" ref="G8:G9" si="7">F8/C8</f>
        <v>#DIV/0!</v>
      </c>
      <c r="H8" t="e">
        <f t="shared" ref="H8:H13" si="8">F8/D8</f>
        <v>#DIV/0!</v>
      </c>
      <c r="O8" s="95"/>
      <c r="P8" s="95"/>
      <c r="Q8" s="95"/>
      <c r="R8" s="95" t="e">
        <f>T8/#REF!</f>
        <v>#REF!</v>
      </c>
      <c r="S8" s="95"/>
      <c r="T8" s="95"/>
      <c r="U8" s="96"/>
      <c r="V8" s="3"/>
      <c r="W8" s="3"/>
      <c r="X8" s="3"/>
      <c r="Y8" s="3"/>
    </row>
    <row r="9" spans="1:32" x14ac:dyDescent="0.25">
      <c r="C9">
        <f t="shared" si="5"/>
        <v>0</v>
      </c>
      <c r="D9" s="95">
        <f t="shared" si="1"/>
        <v>0</v>
      </c>
      <c r="E9" s="95"/>
      <c r="F9" s="95" t="e">
        <f t="shared" si="6"/>
        <v>#DIV/0!</v>
      </c>
      <c r="G9" s="85" t="e">
        <f t="shared" si="7"/>
        <v>#DIV/0!</v>
      </c>
      <c r="H9" t="e">
        <f t="shared" si="8"/>
        <v>#DIV/0!</v>
      </c>
      <c r="O9" s="95"/>
      <c r="P9" s="95"/>
      <c r="Q9" s="95"/>
      <c r="R9" s="95" t="e">
        <f>T9/#REF!</f>
        <v>#REF!</v>
      </c>
      <c r="S9" s="95"/>
      <c r="T9" s="95"/>
      <c r="U9" s="3"/>
      <c r="V9" s="3"/>
      <c r="W9" s="3"/>
      <c r="X9" s="3"/>
      <c r="Y9" s="3"/>
    </row>
    <row r="10" spans="1:32" ht="16.5" x14ac:dyDescent="0.3">
      <c r="C10">
        <f t="shared" si="5"/>
        <v>0</v>
      </c>
      <c r="D10" s="95">
        <v>0</v>
      </c>
      <c r="E10" s="95"/>
      <c r="F10" s="95" t="e">
        <f t="shared" si="6"/>
        <v>#DIV/0!</v>
      </c>
      <c r="G10" t="e">
        <f t="shared" ref="G10:G14" si="9">ROUND((E10/C10),0)</f>
        <v>#DIV/0!</v>
      </c>
      <c r="H10" t="e">
        <f t="shared" si="8"/>
        <v>#DIV/0!</v>
      </c>
      <c r="O10" s="95"/>
      <c r="P10" s="95" t="e">
        <f>#REF!*1.1</f>
        <v>#REF!</v>
      </c>
      <c r="Q10" s="95"/>
      <c r="R10" s="95" t="e">
        <f>T10/#REF!</f>
        <v>#REF!</v>
      </c>
      <c r="S10" s="95"/>
      <c r="T10" s="95"/>
      <c r="U10" s="3"/>
      <c r="V10" s="3"/>
      <c r="W10" s="97"/>
      <c r="X10" s="98"/>
      <c r="Y10" s="98"/>
      <c r="Z10" s="29"/>
      <c r="AA10" s="29"/>
      <c r="AB10" s="29"/>
      <c r="AC10" s="29"/>
      <c r="AD10" s="29"/>
    </row>
    <row r="11" spans="1:32" ht="18.75" x14ac:dyDescent="0.25">
      <c r="C11">
        <f t="shared" si="5"/>
        <v>0</v>
      </c>
      <c r="D11">
        <f t="shared" ref="D11:D14" si="10">C11*1.2</f>
        <v>0</v>
      </c>
      <c r="E11" s="95"/>
      <c r="F11" t="e">
        <f t="shared" si="6"/>
        <v>#DIV/0!</v>
      </c>
      <c r="G11" t="e">
        <f t="shared" si="9"/>
        <v>#DIV/0!</v>
      </c>
      <c r="H11" t="e">
        <f t="shared" si="8"/>
        <v>#DIV/0!</v>
      </c>
      <c r="P11" s="95" t="e">
        <f>#REF!*1.1</f>
        <v>#REF!</v>
      </c>
      <c r="Q11" s="95"/>
      <c r="S11" s="95"/>
      <c r="T11" s="95"/>
      <c r="U11" s="3"/>
      <c r="V11" s="3"/>
      <c r="W11" s="99"/>
      <c r="X11" s="3"/>
      <c r="Y11" s="3"/>
    </row>
    <row r="12" spans="1:32" x14ac:dyDescent="0.25">
      <c r="C12">
        <f t="shared" si="5"/>
        <v>0</v>
      </c>
      <c r="D12">
        <f t="shared" si="10"/>
        <v>0</v>
      </c>
      <c r="E12" s="95"/>
      <c r="F12" t="e">
        <f t="shared" si="6"/>
        <v>#DIV/0!</v>
      </c>
      <c r="G12" t="e">
        <f t="shared" si="9"/>
        <v>#DIV/0!</v>
      </c>
      <c r="H12" t="e">
        <f t="shared" si="8"/>
        <v>#DIV/0!</v>
      </c>
      <c r="I12">
        <f t="shared" ref="I12:I14" si="11">U12</f>
        <v>0</v>
      </c>
      <c r="J12">
        <f t="shared" ref="J12:J14" si="12">V12</f>
        <v>0</v>
      </c>
      <c r="P12" s="95" t="e">
        <f>#REF!*1.1</f>
        <v>#REF!</v>
      </c>
      <c r="Q12" s="95"/>
      <c r="S12" s="95"/>
      <c r="T12" s="95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3">B13*1.1</f>
        <v>0</v>
      </c>
      <c r="D13">
        <f t="shared" si="10"/>
        <v>0</v>
      </c>
      <c r="E13" s="95"/>
      <c r="F13" t="e">
        <f t="shared" si="6"/>
        <v>#DIV/0!</v>
      </c>
      <c r="G13" t="e">
        <f t="shared" si="9"/>
        <v>#DIV/0!</v>
      </c>
      <c r="H13" t="e">
        <f t="shared" si="8"/>
        <v>#DIV/0!</v>
      </c>
      <c r="I13">
        <f t="shared" si="11"/>
        <v>0</v>
      </c>
      <c r="J13">
        <f t="shared" si="12"/>
        <v>0</v>
      </c>
      <c r="S13" s="95"/>
      <c r="T13" s="95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3"/>
        <v>0</v>
      </c>
      <c r="D14">
        <f t="shared" si="10"/>
        <v>0</v>
      </c>
      <c r="E14" s="95"/>
      <c r="F14" t="e">
        <f t="shared" si="6"/>
        <v>#DIV/0!</v>
      </c>
      <c r="G14" t="e">
        <f t="shared" si="9"/>
        <v>#DIV/0!</v>
      </c>
      <c r="H14" t="e">
        <f t="shared" ref="H14" si="14">ROUND((E14/D14),0)</f>
        <v>#DIV/0!</v>
      </c>
      <c r="I14">
        <f t="shared" si="11"/>
        <v>0</v>
      </c>
      <c r="J14">
        <f t="shared" si="12"/>
        <v>0</v>
      </c>
      <c r="S14" s="95"/>
      <c r="T14" s="95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5">B15*1.2</f>
        <v>0</v>
      </c>
      <c r="D15">
        <f t="shared" ref="D15:D18" si="16">C15*1.2</f>
        <v>0</v>
      </c>
      <c r="E15" s="95"/>
      <c r="F15" t="e">
        <f t="shared" ref="F15:F18" si="17">ROUND((E15/B15),0)</f>
        <v>#DIV/0!</v>
      </c>
      <c r="G15" t="e">
        <f t="shared" ref="G15:G18" si="18">ROUND((E15/C15),0)</f>
        <v>#DIV/0!</v>
      </c>
      <c r="H15" t="e">
        <f t="shared" ref="H15:H18" si="19">ROUND((E15/D15),0)</f>
        <v>#DIV/0!</v>
      </c>
      <c r="I15">
        <f t="shared" ref="I15:J18" si="20">U15</f>
        <v>0</v>
      </c>
      <c r="J15">
        <f t="shared" si="20"/>
        <v>0</v>
      </c>
      <c r="S15" s="95"/>
      <c r="T15" s="95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1">B16*1.2</f>
        <v>0</v>
      </c>
      <c r="D16">
        <f t="shared" si="16"/>
        <v>0</v>
      </c>
      <c r="E16" s="95"/>
      <c r="F16" t="e">
        <f t="shared" si="17"/>
        <v>#DIV/0!</v>
      </c>
      <c r="G16" t="e">
        <f t="shared" si="18"/>
        <v>#DIV/0!</v>
      </c>
      <c r="H16" t="e">
        <f t="shared" si="19"/>
        <v>#DIV/0!</v>
      </c>
      <c r="I16">
        <f t="shared" si="20"/>
        <v>0</v>
      </c>
      <c r="J16">
        <f t="shared" si="20"/>
        <v>0</v>
      </c>
      <c r="S16" s="95"/>
      <c r="T16" s="95"/>
    </row>
    <row r="17" spans="1:25" x14ac:dyDescent="0.25">
      <c r="B17">
        <f t="shared" ref="B17:B18" si="22">O17</f>
        <v>0</v>
      </c>
      <c r="C17">
        <f t="shared" si="21"/>
        <v>0</v>
      </c>
      <c r="D17">
        <f t="shared" si="16"/>
        <v>0</v>
      </c>
      <c r="E17" s="95"/>
      <c r="F17" t="e">
        <f t="shared" si="17"/>
        <v>#DIV/0!</v>
      </c>
      <c r="G17" t="e">
        <f t="shared" si="18"/>
        <v>#DIV/0!</v>
      </c>
      <c r="H17" t="e">
        <f t="shared" si="19"/>
        <v>#DIV/0!</v>
      </c>
      <c r="I17">
        <f t="shared" si="20"/>
        <v>0</v>
      </c>
      <c r="J17">
        <f t="shared" si="20"/>
        <v>0</v>
      </c>
      <c r="S17" s="95"/>
      <c r="T17" s="95"/>
    </row>
    <row r="18" spans="1:25" x14ac:dyDescent="0.25">
      <c r="B18">
        <f t="shared" si="22"/>
        <v>0</v>
      </c>
      <c r="C18">
        <f t="shared" si="21"/>
        <v>0</v>
      </c>
      <c r="D18">
        <f t="shared" si="16"/>
        <v>0</v>
      </c>
      <c r="E18" s="95"/>
      <c r="F18" t="e">
        <f t="shared" si="17"/>
        <v>#DIV/0!</v>
      </c>
      <c r="G18" t="e">
        <f t="shared" si="18"/>
        <v>#DIV/0!</v>
      </c>
      <c r="H18" t="e">
        <f t="shared" si="19"/>
        <v>#DIV/0!</v>
      </c>
      <c r="I18">
        <f t="shared" si="20"/>
        <v>0</v>
      </c>
      <c r="J18">
        <f t="shared" si="20"/>
        <v>0</v>
      </c>
      <c r="S18" s="95"/>
      <c r="T18" s="95"/>
    </row>
    <row r="19" spans="1:25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s="6" customFormat="1" x14ac:dyDescent="0.25">
      <c r="A21" s="85"/>
      <c r="B21" s="86"/>
      <c r="C21" s="86"/>
      <c r="D21" s="86"/>
      <c r="E21" s="86"/>
      <c r="F21" s="87" t="s">
        <v>63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s="6" customFormat="1" ht="16.5" x14ac:dyDescent="0.3">
      <c r="A22" s="85"/>
      <c r="B22" s="86"/>
      <c r="C22" s="86" t="s">
        <v>61</v>
      </c>
      <c r="D22" s="86"/>
      <c r="E22" s="101"/>
      <c r="F22" s="88" t="s">
        <v>62</v>
      </c>
      <c r="G22" s="88">
        <v>394</v>
      </c>
      <c r="H22" s="86"/>
      <c r="I22" s="85">
        <f>G22*9500</f>
        <v>3743000</v>
      </c>
      <c r="J22" s="85"/>
      <c r="K22" s="85"/>
      <c r="L22" s="85"/>
      <c r="M22" s="85"/>
      <c r="N22" s="85"/>
      <c r="O22" s="85"/>
    </row>
    <row r="23" spans="1:25" s="6" customFormat="1" x14ac:dyDescent="0.25">
      <c r="A23" s="85"/>
      <c r="B23" s="86"/>
      <c r="C23" s="86" t="s">
        <v>1</v>
      </c>
      <c r="D23" s="86">
        <v>7100000</v>
      </c>
      <c r="E23" s="86"/>
      <c r="F23" s="88" t="s">
        <v>58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</row>
    <row r="24" spans="1:25" s="6" customFormat="1" x14ac:dyDescent="0.25">
      <c r="A24" s="85"/>
      <c r="B24" s="86"/>
      <c r="C24" s="86"/>
      <c r="D24" s="86"/>
      <c r="E24" s="86"/>
      <c r="F24" s="88" t="s">
        <v>64</v>
      </c>
      <c r="G24" s="88">
        <v>0</v>
      </c>
      <c r="H24" s="86"/>
      <c r="I24" s="85"/>
      <c r="J24" s="85"/>
      <c r="K24" s="85"/>
      <c r="L24" s="85"/>
      <c r="M24" s="85"/>
      <c r="N24" s="85"/>
      <c r="O24" s="85"/>
    </row>
    <row r="25" spans="1:25" s="6" customFormat="1" x14ac:dyDescent="0.25">
      <c r="B25" s="86"/>
      <c r="C25" s="86"/>
      <c r="D25" s="86"/>
      <c r="E25" s="86"/>
      <c r="F25" s="89" t="s">
        <v>65</v>
      </c>
      <c r="G25" s="89">
        <f>G22+G23+G24</f>
        <v>394</v>
      </c>
      <c r="H25" s="86"/>
      <c r="I25" s="85"/>
      <c r="J25" s="85"/>
      <c r="K25" s="85"/>
      <c r="L25" s="85"/>
      <c r="M25" s="85"/>
    </row>
    <row r="26" spans="1:25" s="6" customFormat="1" x14ac:dyDescent="0.25">
      <c r="B26" s="86"/>
      <c r="C26" s="86"/>
      <c r="D26" s="86"/>
      <c r="E26" s="86"/>
      <c r="F26" s="88"/>
      <c r="G26" s="88"/>
      <c r="H26" s="86"/>
      <c r="I26" s="85"/>
      <c r="J26" s="85"/>
      <c r="K26" s="85"/>
      <c r="L26" s="85"/>
      <c r="M26" s="85"/>
    </row>
    <row r="27" spans="1:25" s="6" customFormat="1" x14ac:dyDescent="0.25">
      <c r="B27" s="86"/>
      <c r="C27" s="86"/>
      <c r="D27" s="86"/>
      <c r="E27" s="86"/>
      <c r="F27" s="88" t="s">
        <v>57</v>
      </c>
      <c r="G27" s="88">
        <v>0</v>
      </c>
      <c r="H27" s="86"/>
      <c r="I27" s="85" t="e">
        <f>G33/G27</f>
        <v>#DIV/0!</v>
      </c>
      <c r="J27" s="85"/>
      <c r="K27" s="85"/>
      <c r="L27" s="85"/>
      <c r="M27" s="85"/>
    </row>
    <row r="28" spans="1:25" s="6" customFormat="1" x14ac:dyDescent="0.25">
      <c r="B28" s="86"/>
      <c r="C28" s="86"/>
      <c r="D28" s="86"/>
      <c r="E28" s="86"/>
      <c r="F28" s="88" t="s">
        <v>58</v>
      </c>
      <c r="G28" s="88">
        <v>0</v>
      </c>
      <c r="H28" s="86"/>
      <c r="I28" s="85"/>
      <c r="J28" s="85"/>
      <c r="K28" s="85"/>
      <c r="L28" s="85"/>
      <c r="M28" s="85"/>
    </row>
    <row r="29" spans="1:25" s="6" customFormat="1" x14ac:dyDescent="0.25">
      <c r="B29" s="86"/>
      <c r="C29" s="86"/>
      <c r="D29" s="86"/>
      <c r="E29" s="86"/>
      <c r="F29" s="88" t="s">
        <v>56</v>
      </c>
      <c r="G29" s="88">
        <v>0</v>
      </c>
      <c r="H29" s="86"/>
      <c r="I29" s="85"/>
      <c r="J29" s="85"/>
      <c r="K29" s="85"/>
      <c r="L29" s="85"/>
      <c r="M29" s="85"/>
    </row>
    <row r="30" spans="1:25" s="6" customFormat="1" x14ac:dyDescent="0.25">
      <c r="B30" s="86"/>
      <c r="C30" s="90"/>
      <c r="D30" s="90"/>
      <c r="E30" s="86"/>
      <c r="F30" s="89" t="s">
        <v>59</v>
      </c>
      <c r="G30" s="89">
        <f>SUM(G27:G29)</f>
        <v>0</v>
      </c>
      <c r="H30" s="86"/>
      <c r="I30" s="85" t="e">
        <f>I22/G30</f>
        <v>#DIV/0!</v>
      </c>
      <c r="J30" s="85"/>
      <c r="K30" s="85"/>
      <c r="L30" s="85"/>
      <c r="M30" s="85"/>
      <c r="O30" s="41"/>
      <c r="P30" s="41"/>
      <c r="Q30" s="41"/>
      <c r="R30" s="41"/>
    </row>
    <row r="31" spans="1:25" s="6" customFormat="1" x14ac:dyDescent="0.25">
      <c r="B31" s="86"/>
      <c r="C31" s="90"/>
      <c r="D31" s="90"/>
      <c r="E31" s="86"/>
      <c r="F31" s="89" t="s">
        <v>60</v>
      </c>
      <c r="G31" s="88">
        <f>G30</f>
        <v>0</v>
      </c>
      <c r="H31" s="86" t="e">
        <f>G30/G31</f>
        <v>#DIV/0!</v>
      </c>
      <c r="I31" s="85" t="s">
        <v>42</v>
      </c>
      <c r="J31" s="85"/>
      <c r="K31" s="85"/>
      <c r="L31" s="85"/>
      <c r="M31" s="85"/>
    </row>
    <row r="32" spans="1:25" s="6" customFormat="1" x14ac:dyDescent="0.25">
      <c r="B32" s="86"/>
      <c r="C32" s="90"/>
      <c r="D32" s="90"/>
      <c r="E32" s="86"/>
      <c r="F32" s="88" t="s">
        <v>40</v>
      </c>
      <c r="G32" s="88">
        <v>10000</v>
      </c>
      <c r="H32" s="86"/>
      <c r="I32" s="85"/>
      <c r="J32" s="85"/>
      <c r="K32" s="85"/>
      <c r="L32" s="85"/>
      <c r="M32" s="85"/>
    </row>
    <row r="33" spans="2:21" s="6" customFormat="1" x14ac:dyDescent="0.25">
      <c r="B33" s="86"/>
      <c r="C33" s="90"/>
      <c r="D33" s="90"/>
      <c r="E33" s="86"/>
      <c r="F33" s="89" t="s">
        <v>41</v>
      </c>
      <c r="G33" s="89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</row>
    <row r="34" spans="2:21" s="6" customFormat="1" x14ac:dyDescent="0.25">
      <c r="B34" s="86"/>
      <c r="C34" s="90"/>
      <c r="D34" s="90"/>
      <c r="E34" s="86"/>
      <c r="F34" s="89" t="s">
        <v>19</v>
      </c>
      <c r="G34" s="89">
        <f>G33*90%</f>
        <v>3546000</v>
      </c>
      <c r="H34" s="86"/>
      <c r="I34" s="85"/>
      <c r="J34" s="85"/>
      <c r="K34" s="85"/>
      <c r="L34" s="85"/>
      <c r="M34" s="85"/>
    </row>
    <row r="35" spans="2:21" s="6" customFormat="1" x14ac:dyDescent="0.25">
      <c r="B35" s="86"/>
      <c r="C35" s="90"/>
      <c r="D35" s="90"/>
      <c r="E35" s="86"/>
      <c r="F35" s="89" t="s">
        <v>20</v>
      </c>
      <c r="G35" s="89">
        <f>G33*80%</f>
        <v>3152000</v>
      </c>
      <c r="H35" s="86"/>
      <c r="I35" s="85"/>
      <c r="J35" s="85"/>
      <c r="K35" s="85"/>
      <c r="L35" s="85"/>
      <c r="M35" s="85"/>
    </row>
    <row r="36" spans="2:21" x14ac:dyDescent="0.25">
      <c r="B36" s="90"/>
      <c r="C36" s="90"/>
      <c r="D36" s="90"/>
      <c r="E36" s="90"/>
      <c r="F36" s="90"/>
      <c r="G36" s="90"/>
      <c r="H36" s="90"/>
    </row>
    <row r="37" spans="2:21" x14ac:dyDescent="0.25">
      <c r="B37" s="90"/>
      <c r="C37" s="90"/>
      <c r="D37" s="90"/>
      <c r="E37" s="90"/>
      <c r="F37" s="90"/>
      <c r="G37" s="90"/>
      <c r="H37" s="90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90"/>
      <c r="C38" s="90"/>
      <c r="D38" s="90"/>
      <c r="E38" s="90"/>
      <c r="F38" s="90"/>
      <c r="G38" s="90"/>
      <c r="H38" s="90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90"/>
      <c r="C39" s="90"/>
      <c r="D39" s="90"/>
      <c r="E39" s="90"/>
      <c r="F39" s="90"/>
      <c r="G39" s="90"/>
      <c r="H39" s="90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90"/>
      <c r="C40" s="90"/>
      <c r="D40" s="90"/>
      <c r="E40" s="90"/>
      <c r="F40" s="90"/>
      <c r="G40" s="90"/>
      <c r="H40" s="90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90"/>
      <c r="C41" s="90"/>
      <c r="D41" s="90"/>
      <c r="E41" s="90"/>
      <c r="F41" s="90"/>
      <c r="G41" s="90"/>
      <c r="H41" s="90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90"/>
      <c r="C42" s="90"/>
      <c r="D42" s="90"/>
      <c r="E42" s="90"/>
      <c r="F42" s="90"/>
      <c r="G42" s="90"/>
      <c r="H42" s="90"/>
      <c r="N42" s="6"/>
      <c r="O42" s="41"/>
      <c r="P42" s="41"/>
      <c r="Q42" s="41"/>
      <c r="R42" s="41"/>
      <c r="S42" s="6"/>
      <c r="T42" s="6"/>
      <c r="U42" s="6"/>
    </row>
    <row r="43" spans="2:21" x14ac:dyDescent="0.25">
      <c r="B43" s="90"/>
      <c r="C43" s="90"/>
      <c r="D43" s="90"/>
      <c r="E43" s="90"/>
      <c r="F43" s="90"/>
      <c r="G43" s="90"/>
      <c r="H43" s="90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90"/>
      <c r="C44" s="90"/>
      <c r="D44" s="90"/>
      <c r="E44" s="90"/>
      <c r="F44" s="90"/>
      <c r="G44" s="90"/>
      <c r="H44" s="90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41"/>
      <c r="P52" s="41"/>
      <c r="Q52" s="41"/>
      <c r="R52" s="41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120" t="s">
        <v>55</v>
      </c>
      <c r="G117" s="120"/>
      <c r="H117" s="120"/>
      <c r="I117" s="120"/>
      <c r="J117" s="120"/>
      <c r="K117" s="120"/>
      <c r="L117" s="120"/>
      <c r="M117" s="120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A1"/>
  <sheetViews>
    <sheetView workbookViewId="0">
      <selection activeCell="P14" sqref="P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51" workbookViewId="0">
      <selection activeCell="A183" sqref="A18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2025-02-10T10:13:44Z</dcterms:modified>
</cp:coreProperties>
</file>