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Vadodara\SAUMIK DOSHI\"/>
    </mc:Choice>
  </mc:AlternateContent>
  <xr:revisionPtr revIDLastSave="0" documentId="13_ncr:1_{22BCD0AB-E2C9-4D38-A262-CACAA59EA8EE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G28" i="4" l="1"/>
  <c r="F28" i="4"/>
  <c r="Q21" i="4"/>
  <c r="Q20" i="4"/>
  <c r="E35" i="4"/>
  <c r="E34" i="4"/>
  <c r="E33" i="4"/>
  <c r="E31" i="4"/>
  <c r="Z13" i="17" l="1"/>
  <c r="Q17" i="4" l="1"/>
  <c r="Q16" i="4"/>
  <c r="P5" i="4"/>
  <c r="P12" i="4"/>
  <c r="P11" i="4"/>
  <c r="P10" i="4"/>
  <c r="P9" i="4"/>
  <c r="P8" i="4"/>
  <c r="P7" i="4"/>
  <c r="P6" i="4"/>
  <c r="P4" i="4"/>
  <c r="P3" i="4"/>
  <c r="P23" i="4"/>
  <c r="Q23" i="4" s="1"/>
  <c r="P22" i="4"/>
  <c r="Q22" i="4" s="1"/>
  <c r="P21" i="4"/>
  <c r="P20" i="4"/>
  <c r="P19" i="4"/>
  <c r="P18" i="4"/>
  <c r="P16" i="4"/>
  <c r="P13" i="4" l="1"/>
  <c r="Q13" i="4" s="1"/>
  <c r="P24" i="4"/>
  <c r="Q24" i="4" s="1"/>
  <c r="A6" i="4" l="1"/>
  <c r="B6" i="4"/>
  <c r="C6" i="4" s="1"/>
  <c r="E6" i="4"/>
  <c r="I6" i="4"/>
  <c r="J6" i="4"/>
  <c r="F6" i="4" l="1"/>
  <c r="G6" i="4"/>
  <c r="D6" i="4"/>
  <c r="H6" i="4" s="1"/>
  <c r="P25" i="4" l="1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C9" i="4" l="1"/>
  <c r="D9" i="4" s="1"/>
  <c r="H9" i="4" s="1"/>
  <c r="C10" i="4"/>
  <c r="G10" i="4" s="1"/>
  <c r="C11" i="4"/>
  <c r="D11" i="4" s="1"/>
  <c r="H11" i="4" s="1"/>
  <c r="C8" i="4"/>
  <c r="D8" i="4" s="1"/>
  <c r="H8" i="4" s="1"/>
  <c r="F8" i="4"/>
  <c r="H12" i="4"/>
  <c r="F9" i="4"/>
  <c r="F10" i="4"/>
  <c r="F11" i="4"/>
  <c r="F12" i="4"/>
  <c r="G9" i="4"/>
  <c r="G12" i="4"/>
  <c r="G11" i="4" l="1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<sst xmlns="http://schemas.openxmlformats.org/spreadsheetml/2006/main" count="34" uniqueCount="32">
  <si>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</si>
  <si>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</si>
  <si>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</si>
  <si>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</si>
  <si>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</si>
  <si>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</si>
  <si>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</si>
  <si>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</si>
  <si>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</si>
  <si>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</si>
  <si>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</si>
  <si>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Price Indicators</t>
  </si>
  <si>
    <t>Index-II</t>
  </si>
  <si>
    <t xml:space="preserve">Measured carpet </t>
  </si>
  <si>
    <t>Rate on Built up  area (10%)</t>
  </si>
  <si>
    <t>Built up area (10%)</t>
  </si>
  <si>
    <t>Agreement Value</t>
  </si>
  <si>
    <t>20.08.2015</t>
  </si>
  <si>
    <t>as per draft agreement</t>
  </si>
  <si>
    <t>Flat No. 3502, 35th Floor, Wing - B, Three Sixty West, Dr. Annie Besant Road, Worli, 400 025</t>
  </si>
  <si>
    <t>ca</t>
  </si>
  <si>
    <t>addl area</t>
  </si>
  <si>
    <t>3 car parking nos. 11,60, 61</t>
  </si>
  <si>
    <t>rate on ca</t>
  </si>
  <si>
    <t>fmc</t>
  </si>
  <si>
    <t>parking  - 3</t>
  </si>
  <si>
    <t>06.11.24</t>
  </si>
  <si>
    <t>2022 - OC</t>
  </si>
  <si>
    <t>agreemetn - 20.09.21</t>
  </si>
  <si>
    <t>av</t>
  </si>
  <si>
    <t>Draft - 50.40 cr</t>
  </si>
  <si>
    <t>bau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</si>
</sst>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2" fontId="2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10" fontId="6" fillId="0" borderId="4" xfId="0" applyNumberFormat="1" applyFont="1" applyBorder="1"/>
    <xf numFmtId="43" fontId="6" fillId="0" borderId="0" xfId="0" applyNumberFormat="1" applyFont="1" applyBorder="1"/>
    <xf numFmtId="43" fontId="0" fillId="0" borderId="0" xfId="1" applyFont="1"/>
    <xf numFmtId="0" fontId="5" fillId="0" borderId="0" xfId="0" applyFont="1" applyBorder="1"/>
    <xf numFmtId="2" fontId="6" fillId="0" borderId="0" xfId="0" applyNumberFormat="1" applyFont="1" applyBorder="1"/>
    <xf numFmtId="9" fontId="5" fillId="0" borderId="0" xfId="0" applyNumberFormat="1" applyFont="1" applyBorder="1"/>
    <xf numFmtId="0" fontId="7" fillId="0" borderId="0" xfId="0" applyFont="1" applyBorder="1"/>
    <xf numFmtId="2" fontId="6" fillId="0" borderId="4" xfId="1" applyNumberFormat="1" applyFont="1" applyFill="1" applyBorder="1"/>
    <xf numFmtId="2" fontId="9" fillId="0" borderId="0" xfId="0" applyNumberFormat="1" applyFont="1" applyBorder="1"/>
    <xf numFmtId="2" fontId="9" fillId="0" borderId="0" xfId="1" applyNumberFormat="1" applyFont="1" applyFill="1" applyBorder="1"/>
    <xf numFmtId="0" fontId="0" fillId="0" borderId="0" xfId="0" applyFont="1" applyBorder="1"/>
    <xf numFmtId="0" fontId="1" fillId="3" borderId="0" xfId="0" applyFont="1" applyFill="1"/>
    <xf numFmtId="0" fontId="12" fillId="0" borderId="3" xfId="0" applyFont="1" applyBorder="1"/>
    <xf numFmtId="43" fontId="14" fillId="0" borderId="0" xfId="1" applyFont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781498</xdr:colOff>
      <xdr:row>34</xdr:row>
      <xdr:rowOff>116416</xdr:rowOff>
    </xdr:from>
    <xdr:to>
      <xdr:col>24</xdr:col>
      <xdr:colOff>363441</xdr:colOff>
      <xdr:row>56</xdr:row>
      <xdr:rowOff>137583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B1789-9A65-43B0-947D-F64E3D4CF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3915" y="8635999"/>
          <a:ext cx="8630693" cy="4212167"/>
        </a:xfrm>
        <a:prstGeom prst="rect">
          <a:avLst/>
        </a:prstGeom>
      </xdr:spPr>
    </xdr:pic>
    <xdr:clientData/>
  </xdr:twoCellAnchor>
  <xdr:twoCellAnchor editAs="oneCell">
    <xdr:from>
      <xdr:col>24</xdr:col>
      <xdr:colOff>169333</xdr:colOff>
      <xdr:row>5</xdr:row>
      <xdr:rowOff>381000</xdr:rowOff>
    </xdr:from>
    <xdr:to>
      <xdr:col>31</xdr:col>
      <xdr:colOff>67389</xdr:colOff>
      <xdr:row>17</xdr:row>
      <xdr:rowOff>181359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C75124-ECDD-43ED-8244-E81E6081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4250" y="2381250"/>
          <a:ext cx="5115639" cy="27531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</xdr:row>
      <xdr:rowOff>0</xdr:rowOff>
    </xdr:from>
    <xdr:to>
      <xdr:col>30</xdr:col>
      <xdr:colOff>238125</xdr:colOff>
      <xdr:row>60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007C7-E073-4B73-B969-59595F888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381000"/>
          <a:ext cx="7553325" cy="11182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15</xdr:col>
      <xdr:colOff>238125</xdr:colOff>
      <xdr:row>56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68B34-8B66-412C-989F-14C66E5C0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7553325" cy="10467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60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336AA-2820-4408-BE35-9323C3F3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11068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418680</xdr:colOff>
      <xdr:row>46</xdr:row>
      <xdr:rowOff>61492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543AE-60D0-4719-A2AC-BD8438508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8364117" cy="8364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477167</xdr:colOff>
      <xdr:row>45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95D199-D8F4-473A-9CB5-63A3F918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73167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190499</xdr:rowOff>
    </xdr:from>
    <xdr:to>
      <xdr:col>13</xdr:col>
      <xdr:colOff>181851</xdr:colOff>
      <xdr:row>45</xdr:row>
      <xdr:rowOff>66674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0EC949-6D92-4B18-8A05-D9D4982F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499"/>
          <a:ext cx="6277851" cy="84486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23</xdr:col>
      <xdr:colOff>86503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DDB5C-E253-421E-A0C8-C27B11E4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5572903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0</xdr:rowOff>
    </xdr:from>
    <xdr:to>
      <xdr:col>16</xdr:col>
      <xdr:colOff>572485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AEC5B-5906-4190-B203-3E05765E7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0"/>
          <a:ext cx="7059010" cy="8068801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228600</xdr:colOff>
      <xdr:row>0</xdr:row>
      <xdr:rowOff>0</xdr:rowOff>
    </xdr:from>
    <xdr:to>
      <xdr:col>28</xdr:col>
      <xdr:colOff>477220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92939A-A583-418C-BCD1-CDD42612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91800" y="0"/>
          <a:ext cx="6954220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0</xdr:rowOff>
    </xdr:from>
    <xdr:to>
      <xdr:col>14</xdr:col>
      <xdr:colOff>601056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85D06-77B7-4C29-A287-E50CFF6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0"/>
          <a:ext cx="7030431" cy="8059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222250</xdr:colOff>
      <xdr:row>0</xdr:row>
      <xdr:rowOff>0</xdr:rowOff>
    </xdr:from>
    <xdr:to>
      <xdr:col>17</xdr:col>
      <xdr:colOff>45710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09D72-A23A-4B43-9E8A-72A0D644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917" y="0"/>
          <a:ext cx="9030960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553718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81435-CAC9-42A6-BD2C-B4078691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9088118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34</xdr:col>
      <xdr:colOff>370610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6F4EF-D564-43EA-98A4-5659C30A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67" y="190500"/>
          <a:ext cx="8964276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0"/>
  <sheetViews>
    <sheetView tabSelected="1" zoomScale="90" zoomScaleNormal="90" workbookViewId="0">
      <selection activeCell="R20" sqref="R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9.8554687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31" customWidth="1"/>
    <col min="17" max="17" width="17.42578125" style="31" customWidth="1"/>
    <col min="18" max="18" width="17.28515625" customWidth="1"/>
    <col min="19" max="19" width="12.42578125" customWidth="1"/>
    <col min="20" max="20" width="27.42578125" customWidth="1"/>
    <col min="21" max="21" width="13.140625" customWidth="1"/>
    <col min="22" max="22" width="19" style="31" customWidth="1"/>
    <col min="23" max="23" width="12.7109375" customWidth="1"/>
    <col min="24" max="24" width="16.140625" customWidth="1"/>
    <col min="25" max="25" width="20.14062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15</v>
      </c>
      <c r="D1" s="3" t="s">
        <v>9</v>
      </c>
      <c r="E1" s="3" t="s">
        <v>1</v>
      </c>
      <c r="F1" s="7" t="s">
        <v>8</v>
      </c>
      <c r="G1" s="7" t="s">
        <v>14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30" t="s">
        <v>5</v>
      </c>
      <c r="Q1" s="30" t="s">
        <v>6</v>
      </c>
      <c r="R1" s="1" t="s">
        <v>1</v>
      </c>
      <c r="T1" s="38"/>
      <c r="U1" s="38"/>
      <c r="V1" s="44"/>
      <c r="W1" s="38"/>
      <c r="X1" s="38"/>
      <c r="Y1" s="38"/>
    </row>
    <row r="2" spans="1:26" s="1" customFormat="1" ht="44.25" customHeight="1" x14ac:dyDescent="0.25">
      <c r="A2" s="79" t="s">
        <v>11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28"/>
      <c r="T2" s="80"/>
      <c r="U2" s="80"/>
      <c r="V2" s="80"/>
      <c r="W2" s="80"/>
      <c r="X2" s="80"/>
      <c r="Y2" s="80"/>
    </row>
    <row r="3" spans="1:26" s="27" customFormat="1" x14ac:dyDescent="0.25">
      <c r="A3" s="25">
        <f t="shared" ref="A3:A6" si="0">N3</f>
        <v>0</v>
      </c>
      <c r="B3" s="25">
        <f t="shared" ref="B3:B6" si="1">Q3</f>
        <v>5235</v>
      </c>
      <c r="C3" s="25">
        <f>B3*1.1</f>
        <v>5758.5000000000009</v>
      </c>
      <c r="D3" s="25">
        <f t="shared" ref="D3:D6" si="2">C3*1.2</f>
        <v>6910.2000000000007</v>
      </c>
      <c r="E3" s="26">
        <f t="shared" ref="E3:E6" si="3">R3</f>
        <v>450000000</v>
      </c>
      <c r="F3" s="25">
        <f t="shared" ref="F3:F6" si="4">ROUND((E3/B3),0)</f>
        <v>85960</v>
      </c>
      <c r="G3" s="25">
        <f t="shared" ref="G3:G6" si="5">ROUND((E3/C3),0)</f>
        <v>78145</v>
      </c>
      <c r="H3" s="25">
        <f t="shared" ref="H3:H6" si="6">ROUND((E3/D3),0)</f>
        <v>65121</v>
      </c>
      <c r="I3" s="25" t="e">
        <f>#REF!</f>
        <v>#REF!</v>
      </c>
      <c r="J3" s="25" t="e">
        <f>#REF!</f>
        <v>#REF!</v>
      </c>
      <c r="O3" s="27">
        <v>0</v>
      </c>
      <c r="P3" s="32">
        <f t="shared" ref="P3:P12" si="7">O3/1.2</f>
        <v>0</v>
      </c>
      <c r="Q3" s="32">
        <v>5235</v>
      </c>
      <c r="R3" s="29">
        <v>450000000</v>
      </c>
      <c r="S3" s="29"/>
      <c r="T3" s="80"/>
      <c r="U3" s="80"/>
      <c r="V3" s="80"/>
      <c r="W3" s="80"/>
      <c r="X3" s="80"/>
      <c r="Y3" s="80"/>
    </row>
    <row r="4" spans="1:26" s="27" customFormat="1" ht="15.75" thickBot="1" x14ac:dyDescent="0.3">
      <c r="A4" s="25">
        <f t="shared" si="0"/>
        <v>0</v>
      </c>
      <c r="B4" s="25">
        <f t="shared" si="1"/>
        <v>6651</v>
      </c>
      <c r="C4" s="25">
        <f t="shared" ref="C4:C11" si="8">B4*1.1</f>
        <v>7316.1</v>
      </c>
      <c r="D4" s="25">
        <f t="shared" si="2"/>
        <v>8779.32</v>
      </c>
      <c r="E4" s="26">
        <f t="shared" si="3"/>
        <v>571700000</v>
      </c>
      <c r="F4" s="25">
        <f t="shared" si="4"/>
        <v>85957</v>
      </c>
      <c r="G4" s="25">
        <f t="shared" si="5"/>
        <v>78143</v>
      </c>
      <c r="H4" s="25">
        <f t="shared" si="6"/>
        <v>65119</v>
      </c>
      <c r="I4" s="25" t="e">
        <f>#REF!</f>
        <v>#REF!</v>
      </c>
      <c r="J4" s="25" t="e">
        <f>#REF!</f>
        <v>#REF!</v>
      </c>
      <c r="O4" s="27">
        <v>0</v>
      </c>
      <c r="P4" s="32">
        <f t="shared" si="7"/>
        <v>0</v>
      </c>
      <c r="Q4" s="32">
        <v>6651</v>
      </c>
      <c r="R4" s="29">
        <v>571700000</v>
      </c>
      <c r="S4" s="29"/>
      <c r="V4" s="32"/>
    </row>
    <row r="5" spans="1:26" s="27" customFormat="1" ht="19.5" customHeight="1" x14ac:dyDescent="0.25">
      <c r="A5" s="25">
        <f t="shared" si="0"/>
        <v>0</v>
      </c>
      <c r="B5" s="25">
        <f t="shared" si="1"/>
        <v>5394</v>
      </c>
      <c r="C5" s="25">
        <f t="shared" si="8"/>
        <v>5933.4000000000005</v>
      </c>
      <c r="D5" s="25">
        <f t="shared" si="2"/>
        <v>7120.0800000000008</v>
      </c>
      <c r="E5" s="26">
        <f t="shared" si="3"/>
        <v>500500000</v>
      </c>
      <c r="F5" s="25">
        <f t="shared" si="4"/>
        <v>92788</v>
      </c>
      <c r="G5" s="25">
        <f t="shared" si="5"/>
        <v>84353</v>
      </c>
      <c r="H5" s="25">
        <f t="shared" si="6"/>
        <v>70294</v>
      </c>
      <c r="I5" s="25" t="e">
        <f>#REF!</f>
        <v>#REF!</v>
      </c>
      <c r="J5" s="25" t="e">
        <f>#REF!</f>
        <v>#REF!</v>
      </c>
      <c r="O5" s="27">
        <v>0</v>
      </c>
      <c r="P5" s="32">
        <f t="shared" si="7"/>
        <v>0</v>
      </c>
      <c r="Q5" s="32">
        <v>5394</v>
      </c>
      <c r="R5" s="29">
        <v>500500000</v>
      </c>
      <c r="S5" s="29"/>
      <c r="T5" s="62"/>
      <c r="U5" s="41"/>
      <c r="V5" s="42"/>
      <c r="W5" s="43"/>
      <c r="X5" s="10"/>
    </row>
    <row r="6" spans="1:26" s="27" customFormat="1" ht="30.75" customHeight="1" x14ac:dyDescent="0.25">
      <c r="A6" s="25">
        <f t="shared" si="0"/>
        <v>0</v>
      </c>
      <c r="B6" s="25">
        <f t="shared" si="1"/>
        <v>5395</v>
      </c>
      <c r="C6" s="25">
        <f t="shared" si="8"/>
        <v>5934.5000000000009</v>
      </c>
      <c r="D6" s="25">
        <f t="shared" si="2"/>
        <v>7121.4000000000005</v>
      </c>
      <c r="E6" s="26">
        <f t="shared" si="3"/>
        <v>521700000</v>
      </c>
      <c r="F6" s="8">
        <f t="shared" si="4"/>
        <v>96701</v>
      </c>
      <c r="G6" s="25">
        <f t="shared" si="5"/>
        <v>87910</v>
      </c>
      <c r="H6" s="25">
        <f t="shared" si="6"/>
        <v>73258</v>
      </c>
      <c r="I6" s="25" t="e">
        <f>#REF!</f>
        <v>#REF!</v>
      </c>
      <c r="J6" s="25" t="e">
        <f>#REF!</f>
        <v>#REF!</v>
      </c>
      <c r="O6" s="27">
        <v>0</v>
      </c>
      <c r="P6" s="32">
        <f t="shared" si="7"/>
        <v>0</v>
      </c>
      <c r="Q6" s="32">
        <v>5395</v>
      </c>
      <c r="R6" s="29">
        <v>521700000</v>
      </c>
      <c r="S6" s="29"/>
      <c r="T6" s="63"/>
      <c r="U6" s="11"/>
      <c r="V6" s="35"/>
      <c r="W6" s="12"/>
      <c r="X6" s="10"/>
    </row>
    <row r="7" spans="1:26" s="27" customFormat="1" ht="15.75" x14ac:dyDescent="0.25">
      <c r="A7" s="25">
        <f t="shared" ref="A7" si="9">N7</f>
        <v>0</v>
      </c>
      <c r="B7" s="25">
        <f t="shared" ref="B7" si="10">Q7</f>
        <v>7100</v>
      </c>
      <c r="C7" s="25">
        <f t="shared" si="8"/>
        <v>7810.0000000000009</v>
      </c>
      <c r="D7" s="25">
        <f t="shared" ref="D7" si="11">C7*1.2</f>
        <v>9372</v>
      </c>
      <c r="E7" s="26">
        <f t="shared" ref="E7" si="12">R7</f>
        <v>750000000</v>
      </c>
      <c r="F7" s="8">
        <f t="shared" ref="F7" si="13">ROUND((E7/B7),0)</f>
        <v>105634</v>
      </c>
      <c r="G7" s="25">
        <f t="shared" ref="G7" si="14">ROUND((E7/C7),0)</f>
        <v>96031</v>
      </c>
      <c r="H7" s="25">
        <f t="shared" ref="H7" si="15">ROUND((E7/D7),0)</f>
        <v>80026</v>
      </c>
      <c r="I7" s="25" t="e">
        <f>#REF!</f>
        <v>#REF!</v>
      </c>
      <c r="J7" s="25" t="e">
        <f>#REF!</f>
        <v>#REF!</v>
      </c>
      <c r="O7" s="27">
        <v>0</v>
      </c>
      <c r="P7" s="32">
        <f t="shared" si="7"/>
        <v>0</v>
      </c>
      <c r="Q7" s="32">
        <v>7100</v>
      </c>
      <c r="R7" s="29">
        <v>750000000</v>
      </c>
      <c r="S7" s="29"/>
      <c r="T7" s="13"/>
      <c r="U7" s="11"/>
      <c r="V7" s="35"/>
      <c r="W7" s="12"/>
      <c r="X7" s="10"/>
    </row>
    <row r="8" spans="1:26" s="27" customFormat="1" ht="15.75" x14ac:dyDescent="0.25">
      <c r="A8" s="25">
        <f t="shared" ref="A8:A12" si="16">N8</f>
        <v>0</v>
      </c>
      <c r="B8" s="25">
        <f t="shared" ref="B8:B12" si="17">Q8</f>
        <v>12000</v>
      </c>
      <c r="C8" s="25">
        <f t="shared" si="8"/>
        <v>13200.000000000002</v>
      </c>
      <c r="D8" s="25">
        <f t="shared" ref="D8:D12" si="18">C8*1.2</f>
        <v>15840.000000000002</v>
      </c>
      <c r="E8" s="26">
        <f t="shared" ref="E8:E12" si="19">R8</f>
        <v>1350000000</v>
      </c>
      <c r="F8" s="8">
        <f t="shared" ref="F8:F12" si="20">ROUND((E8/B8),0)</f>
        <v>112500</v>
      </c>
      <c r="G8" s="25">
        <f t="shared" ref="G8:G12" si="21">ROUND((E8/C8),0)</f>
        <v>102273</v>
      </c>
      <c r="H8" s="25">
        <f t="shared" ref="H8:H12" si="22">ROUND((E8/D8),0)</f>
        <v>85227</v>
      </c>
      <c r="I8" s="25" t="e">
        <f>#REF!</f>
        <v>#REF!</v>
      </c>
      <c r="J8" s="25" t="e">
        <f>#REF!</f>
        <v>#REF!</v>
      </c>
      <c r="O8" s="27">
        <v>0</v>
      </c>
      <c r="P8" s="32">
        <f t="shared" si="7"/>
        <v>0</v>
      </c>
      <c r="Q8" s="32">
        <v>12000</v>
      </c>
      <c r="R8" s="29">
        <v>1350000000</v>
      </c>
      <c r="S8" s="29"/>
      <c r="T8" s="13"/>
      <c r="U8" s="11"/>
      <c r="V8" s="35"/>
      <c r="W8" s="12"/>
      <c r="X8" s="10"/>
    </row>
    <row r="9" spans="1:26" s="27" customFormat="1" ht="15.75" x14ac:dyDescent="0.25">
      <c r="A9" s="25">
        <f t="shared" si="16"/>
        <v>0</v>
      </c>
      <c r="B9" s="25">
        <f t="shared" si="17"/>
        <v>5600</v>
      </c>
      <c r="C9" s="25">
        <f t="shared" si="8"/>
        <v>6160.0000000000009</v>
      </c>
      <c r="D9" s="25">
        <f t="shared" si="18"/>
        <v>7392.0000000000009</v>
      </c>
      <c r="E9" s="26">
        <f t="shared" si="19"/>
        <v>600000000</v>
      </c>
      <c r="F9" s="8">
        <f t="shared" si="20"/>
        <v>107143</v>
      </c>
      <c r="G9" s="25">
        <f t="shared" si="21"/>
        <v>97403</v>
      </c>
      <c r="H9" s="25">
        <f t="shared" si="22"/>
        <v>81169</v>
      </c>
      <c r="I9" s="25" t="e">
        <f>#REF!</f>
        <v>#REF!</v>
      </c>
      <c r="J9" s="25" t="e">
        <f>#REF!</f>
        <v>#REF!</v>
      </c>
      <c r="O9" s="27">
        <v>0</v>
      </c>
      <c r="P9" s="32">
        <f t="shared" si="7"/>
        <v>0</v>
      </c>
      <c r="Q9" s="32">
        <v>5600</v>
      </c>
      <c r="R9" s="29">
        <v>600000000</v>
      </c>
      <c r="S9" s="29"/>
      <c r="T9" s="13"/>
      <c r="U9" s="67"/>
      <c r="V9" s="68"/>
      <c r="W9" s="14"/>
      <c r="X9" s="48"/>
    </row>
    <row r="10" spans="1:26" s="27" customFormat="1" ht="15.75" x14ac:dyDescent="0.25">
      <c r="A10" s="25">
        <f t="shared" si="16"/>
        <v>0</v>
      </c>
      <c r="B10" s="25">
        <f t="shared" si="17"/>
        <v>5600</v>
      </c>
      <c r="C10" s="25">
        <f t="shared" si="8"/>
        <v>6160.0000000000009</v>
      </c>
      <c r="D10" s="25">
        <f t="shared" si="18"/>
        <v>7392.0000000000009</v>
      </c>
      <c r="E10" s="26">
        <f t="shared" si="19"/>
        <v>504000000</v>
      </c>
      <c r="F10" s="25">
        <f t="shared" si="20"/>
        <v>90000</v>
      </c>
      <c r="G10" s="25">
        <f t="shared" si="21"/>
        <v>81818</v>
      </c>
      <c r="H10" s="25">
        <f t="shared" si="22"/>
        <v>68182</v>
      </c>
      <c r="I10" s="25" t="e">
        <f>#REF!</f>
        <v>#REF!</v>
      </c>
      <c r="J10" s="25" t="e">
        <f>#REF!</f>
        <v>#REF!</v>
      </c>
      <c r="O10" s="27">
        <v>0</v>
      </c>
      <c r="P10" s="32">
        <f t="shared" si="7"/>
        <v>0</v>
      </c>
      <c r="Q10" s="32">
        <v>5600</v>
      </c>
      <c r="R10" s="29">
        <v>504000000</v>
      </c>
      <c r="S10" s="29"/>
      <c r="T10" s="13"/>
      <c r="U10" s="67"/>
      <c r="V10" s="68"/>
      <c r="W10" s="14"/>
      <c r="X10" s="48"/>
      <c r="Y10" s="57"/>
      <c r="Z10" s="57"/>
    </row>
    <row r="11" spans="1:26" s="27" customFormat="1" ht="15.75" x14ac:dyDescent="0.25">
      <c r="A11" s="25">
        <f t="shared" si="16"/>
        <v>0</v>
      </c>
      <c r="B11" s="25">
        <f t="shared" si="17"/>
        <v>7100</v>
      </c>
      <c r="C11" s="25">
        <f t="shared" si="8"/>
        <v>7810.0000000000009</v>
      </c>
      <c r="D11" s="25">
        <f t="shared" si="18"/>
        <v>9372</v>
      </c>
      <c r="E11" s="26">
        <f t="shared" si="19"/>
        <v>950000000</v>
      </c>
      <c r="F11" s="75">
        <f t="shared" si="20"/>
        <v>133803</v>
      </c>
      <c r="G11" s="25">
        <f t="shared" si="21"/>
        <v>121639</v>
      </c>
      <c r="H11" s="25">
        <f t="shared" si="22"/>
        <v>101366</v>
      </c>
      <c r="I11" s="25" t="e">
        <f>#REF!</f>
        <v>#REF!</v>
      </c>
      <c r="J11" s="25" t="e">
        <f>#REF!</f>
        <v>#REF!</v>
      </c>
      <c r="O11" s="27">
        <v>0</v>
      </c>
      <c r="P11" s="32">
        <f t="shared" si="7"/>
        <v>0</v>
      </c>
      <c r="Q11" s="32">
        <v>7100</v>
      </c>
      <c r="R11" s="29">
        <v>950000000</v>
      </c>
      <c r="S11" s="29"/>
      <c r="T11" s="13"/>
      <c r="U11" s="67"/>
      <c r="V11" s="68"/>
      <c r="W11" s="14"/>
      <c r="X11" s="48"/>
      <c r="Y11" s="54"/>
      <c r="Z11" s="54"/>
    </row>
    <row r="12" spans="1:26" s="27" customFormat="1" ht="22.5" customHeight="1" x14ac:dyDescent="0.25">
      <c r="A12" s="25">
        <f t="shared" si="16"/>
        <v>0</v>
      </c>
      <c r="B12" s="25">
        <f t="shared" si="17"/>
        <v>5600</v>
      </c>
      <c r="C12" s="25">
        <f t="shared" ref="C12" si="23">B12*1.2</f>
        <v>6720</v>
      </c>
      <c r="D12" s="25">
        <f t="shared" si="18"/>
        <v>8064</v>
      </c>
      <c r="E12" s="26">
        <f t="shared" si="19"/>
        <v>790000000</v>
      </c>
      <c r="F12" s="75">
        <f t="shared" si="20"/>
        <v>141071</v>
      </c>
      <c r="G12" s="25">
        <f t="shared" si="21"/>
        <v>117560</v>
      </c>
      <c r="H12" s="25">
        <f t="shared" si="22"/>
        <v>97966</v>
      </c>
      <c r="I12" s="25" t="e">
        <f>#REF!</f>
        <v>#REF!</v>
      </c>
      <c r="J12" s="25" t="e">
        <f>#REF!</f>
        <v>#REF!</v>
      </c>
      <c r="O12" s="27">
        <v>0</v>
      </c>
      <c r="P12" s="32">
        <f t="shared" si="7"/>
        <v>0</v>
      </c>
      <c r="Q12" s="32">
        <v>5600</v>
      </c>
      <c r="R12" s="29">
        <v>790000000</v>
      </c>
      <c r="S12" s="29"/>
      <c r="T12" s="63"/>
      <c r="U12" s="67"/>
      <c r="V12" s="68"/>
      <c r="W12" s="14"/>
      <c r="X12" s="48"/>
      <c r="Y12" s="54"/>
      <c r="Z12" s="54"/>
    </row>
    <row r="13" spans="1:26" s="27" customFormat="1" ht="15.75" x14ac:dyDescent="0.25">
      <c r="A13" s="25">
        <f t="shared" ref="A13:A14" si="24">N13</f>
        <v>0</v>
      </c>
      <c r="B13" s="25">
        <f t="shared" ref="B13:B14" si="25">Q13</f>
        <v>0</v>
      </c>
      <c r="C13" s="25">
        <f t="shared" ref="C13:C14" si="26">B13*1.2</f>
        <v>0</v>
      </c>
      <c r="D13" s="25">
        <f t="shared" ref="D13:D14" si="27">C13*1.2</f>
        <v>0</v>
      </c>
      <c r="E13" s="26">
        <f t="shared" ref="E13:E14" si="28">R13</f>
        <v>0</v>
      </c>
      <c r="F13" s="25" t="e">
        <f t="shared" ref="F13:F14" si="29">ROUND((E13/B13),0)</f>
        <v>#DIV/0!</v>
      </c>
      <c r="G13" s="25" t="e">
        <f t="shared" ref="G13:G14" si="30">ROUND((E13/C13),0)</f>
        <v>#DIV/0!</v>
      </c>
      <c r="H13" s="25" t="e">
        <f t="shared" ref="H13:H14" si="31">ROUND((E13/D13),0)</f>
        <v>#DIV/0!</v>
      </c>
      <c r="I13" s="25" t="e">
        <f>#REF!</f>
        <v>#REF!</v>
      </c>
      <c r="J13" s="25" t="e">
        <f>#REF!</f>
        <v>#REF!</v>
      </c>
      <c r="O13" s="27">
        <v>0</v>
      </c>
      <c r="P13" s="32">
        <f t="shared" ref="P13" si="32">O13/1.2</f>
        <v>0</v>
      </c>
      <c r="Q13" s="32">
        <f t="shared" ref="Q13" si="33">P13/1.2</f>
        <v>0</v>
      </c>
      <c r="R13" s="29">
        <v>0</v>
      </c>
      <c r="S13" s="29"/>
      <c r="T13" s="13"/>
      <c r="U13" s="69"/>
      <c r="V13" s="68"/>
      <c r="W13" s="64"/>
      <c r="X13" s="49"/>
      <c r="Y13" s="54"/>
      <c r="Z13" s="54"/>
    </row>
    <row r="14" spans="1:26" s="27" customFormat="1" ht="15.75" x14ac:dyDescent="0.25">
      <c r="A14" s="25">
        <f t="shared" si="24"/>
        <v>0</v>
      </c>
      <c r="B14" s="25">
        <f t="shared" si="25"/>
        <v>0</v>
      </c>
      <c r="C14" s="25">
        <f t="shared" si="26"/>
        <v>0</v>
      </c>
      <c r="D14" s="25">
        <f t="shared" si="27"/>
        <v>0</v>
      </c>
      <c r="E14" s="26">
        <f t="shared" si="28"/>
        <v>0</v>
      </c>
      <c r="F14" s="25" t="e">
        <f t="shared" si="29"/>
        <v>#DIV/0!</v>
      </c>
      <c r="G14" s="25" t="e">
        <f t="shared" si="30"/>
        <v>#DIV/0!</v>
      </c>
      <c r="H14" s="25" t="e">
        <f t="shared" si="31"/>
        <v>#DIV/0!</v>
      </c>
      <c r="I14" s="25" t="e">
        <f>#REF!</f>
        <v>#REF!</v>
      </c>
      <c r="J14" s="25" t="e">
        <f>#REF!</f>
        <v>#REF!</v>
      </c>
      <c r="O14" s="27">
        <v>0</v>
      </c>
      <c r="P14" s="32">
        <f t="shared" ref="P14" si="34">O14/1.2</f>
        <v>0</v>
      </c>
      <c r="Q14" s="32">
        <f t="shared" ref="Q14" si="35">P14/1.2</f>
        <v>0</v>
      </c>
      <c r="R14" s="29">
        <v>0</v>
      </c>
      <c r="S14" s="29"/>
      <c r="T14" s="13"/>
      <c r="U14" s="11"/>
      <c r="V14" s="35"/>
      <c r="W14" s="12"/>
      <c r="X14" s="10"/>
      <c r="Y14" s="54"/>
      <c r="Z14" s="54"/>
    </row>
    <row r="15" spans="1:26" s="27" customFormat="1" ht="36.75" customHeight="1" x14ac:dyDescent="0.25">
      <c r="A15" s="78" t="s">
        <v>12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45"/>
      <c r="T15" s="13"/>
      <c r="U15" s="11"/>
      <c r="V15" s="35"/>
      <c r="W15" s="12"/>
      <c r="X15" s="10"/>
      <c r="Y15" s="54"/>
      <c r="Z15" s="54"/>
    </row>
    <row r="16" spans="1:26" s="27" customFormat="1" ht="15.75" x14ac:dyDescent="0.25">
      <c r="A16" s="25">
        <f t="shared" ref="A16:A18" si="36">N16</f>
        <v>0</v>
      </c>
      <c r="B16" s="25">
        <f t="shared" ref="B16:B18" si="37">Q16</f>
        <v>15515.660159999999</v>
      </c>
      <c r="C16" s="25">
        <f>B16*1.1</f>
        <v>17067.226176</v>
      </c>
      <c r="D16" s="25">
        <f t="shared" ref="D16:D18" si="38">C16*1.2</f>
        <v>20480.671411200001</v>
      </c>
      <c r="E16" s="26">
        <f t="shared" ref="E16:E18" si="39">R16</f>
        <v>1530000000</v>
      </c>
      <c r="F16" s="8">
        <f t="shared" ref="F16:F18" si="40">ROUND((E16/B16),0)</f>
        <v>98610</v>
      </c>
      <c r="G16" s="25">
        <f t="shared" ref="G16:G18" si="41">ROUND((E16/C16),0)</f>
        <v>89645</v>
      </c>
      <c r="H16" s="25">
        <f t="shared" ref="H16:H18" si="42">ROUND((E16/D16),0)</f>
        <v>74705</v>
      </c>
      <c r="I16" s="25" t="e">
        <f>#REF!</f>
        <v>#REF!</v>
      </c>
      <c r="J16" s="25" t="e">
        <f>#REF!</f>
        <v>#REF!</v>
      </c>
      <c r="O16">
        <v>0</v>
      </c>
      <c r="P16" s="31">
        <f t="shared" ref="P16:P23" si="43">O16/1.2</f>
        <v>0</v>
      </c>
      <c r="Q16" s="31">
        <f>1441.44*10.764</f>
        <v>15515.660159999999</v>
      </c>
      <c r="R16" s="2">
        <v>1530000000</v>
      </c>
      <c r="S16" s="2"/>
      <c r="T16" s="13"/>
      <c r="U16" s="11"/>
      <c r="V16" s="35"/>
      <c r="W16" s="12"/>
      <c r="X16" s="10"/>
      <c r="Y16" s="54"/>
      <c r="Z16" s="54"/>
    </row>
    <row r="17" spans="1:26" s="27" customFormat="1" ht="15.75" x14ac:dyDescent="0.25">
      <c r="A17" s="25">
        <f t="shared" si="36"/>
        <v>0</v>
      </c>
      <c r="B17" s="25">
        <f t="shared" si="37"/>
        <v>12929.166666666668</v>
      </c>
      <c r="C17" s="25">
        <f t="shared" ref="C17:C20" si="44">B17*1.1</f>
        <v>14222.083333333336</v>
      </c>
      <c r="D17" s="25">
        <f t="shared" si="38"/>
        <v>17066.500000000004</v>
      </c>
      <c r="E17" s="26">
        <f t="shared" si="39"/>
        <v>1530000000</v>
      </c>
      <c r="F17" s="25">
        <f t="shared" si="40"/>
        <v>118337</v>
      </c>
      <c r="G17" s="25">
        <f t="shared" si="41"/>
        <v>107579</v>
      </c>
      <c r="H17" s="25">
        <f t="shared" si="42"/>
        <v>89649</v>
      </c>
      <c r="I17" s="25" t="e">
        <f>#REF!</f>
        <v>#REF!</v>
      </c>
      <c r="J17" s="25" t="e">
        <f>#REF!</f>
        <v>#REF!</v>
      </c>
      <c r="O17">
        <v>0</v>
      </c>
      <c r="P17" s="31">
        <v>15515</v>
      </c>
      <c r="Q17" s="31">
        <f t="shared" ref="Q17:Q23" si="45">P17/1.2</f>
        <v>12929.166666666668</v>
      </c>
      <c r="R17" s="2">
        <v>1530000000</v>
      </c>
      <c r="S17" s="2"/>
      <c r="T17" s="13"/>
      <c r="U17" s="11"/>
      <c r="V17" s="35"/>
      <c r="W17" s="12"/>
      <c r="X17" s="10"/>
      <c r="Z17" s="54"/>
    </row>
    <row r="18" spans="1:26" s="27" customFormat="1" ht="15.75" x14ac:dyDescent="0.25">
      <c r="A18" s="25">
        <f t="shared" si="36"/>
        <v>0</v>
      </c>
      <c r="B18" s="25">
        <f t="shared" si="37"/>
        <v>5395</v>
      </c>
      <c r="C18" s="25">
        <f t="shared" si="44"/>
        <v>5934.5000000000009</v>
      </c>
      <c r="D18" s="25">
        <f t="shared" si="38"/>
        <v>7121.4000000000005</v>
      </c>
      <c r="E18" s="26">
        <f t="shared" si="39"/>
        <v>586615000</v>
      </c>
      <c r="F18" s="75">
        <f t="shared" si="40"/>
        <v>108733</v>
      </c>
      <c r="G18" s="25">
        <f t="shared" si="41"/>
        <v>98848</v>
      </c>
      <c r="H18" s="25">
        <f t="shared" si="42"/>
        <v>82374</v>
      </c>
      <c r="I18" s="25" t="e">
        <f>#REF!</f>
        <v>#REF!</v>
      </c>
      <c r="J18" s="25" t="e">
        <f>#REF!</f>
        <v>#REF!</v>
      </c>
      <c r="O18">
        <v>0</v>
      </c>
      <c r="P18" s="31">
        <f t="shared" si="43"/>
        <v>0</v>
      </c>
      <c r="Q18" s="31">
        <v>5395</v>
      </c>
      <c r="R18" s="2">
        <v>586615000</v>
      </c>
      <c r="S18" s="2"/>
      <c r="T18" s="13"/>
      <c r="U18" s="11"/>
      <c r="V18" s="35"/>
      <c r="W18" s="12"/>
      <c r="X18" s="10"/>
      <c r="Y18" s="54"/>
      <c r="Z18" s="54"/>
    </row>
    <row r="19" spans="1:26" s="27" customFormat="1" ht="15.75" x14ac:dyDescent="0.25">
      <c r="A19" s="25">
        <f t="shared" ref="A19:A25" si="46">N19</f>
        <v>0</v>
      </c>
      <c r="B19" s="25">
        <f t="shared" ref="B19:B25" si="47">Q19</f>
        <v>6830</v>
      </c>
      <c r="C19" s="25">
        <f t="shared" si="44"/>
        <v>7513.0000000000009</v>
      </c>
      <c r="D19" s="25">
        <f t="shared" ref="D19:D25" si="48">C19*1.2</f>
        <v>9015.6</v>
      </c>
      <c r="E19" s="26">
        <f t="shared" ref="E19:E25" si="49">R19</f>
        <v>800000000</v>
      </c>
      <c r="F19" s="25">
        <f t="shared" ref="F19:F25" si="50">ROUND((E19/B19),0)</f>
        <v>117130</v>
      </c>
      <c r="G19" s="25">
        <f t="shared" ref="G19:G25" si="51">ROUND((E19/C19),0)</f>
        <v>106482</v>
      </c>
      <c r="H19" s="25">
        <f t="shared" ref="H19:H25" si="52">ROUND((E19/D19),0)</f>
        <v>88735</v>
      </c>
      <c r="I19" s="25" t="e">
        <f>#REF!</f>
        <v>#REF!</v>
      </c>
      <c r="J19" s="25" t="e">
        <f>#REF!</f>
        <v>#REF!</v>
      </c>
      <c r="O19">
        <v>0</v>
      </c>
      <c r="P19" s="31">
        <f t="shared" si="43"/>
        <v>0</v>
      </c>
      <c r="Q19" s="31">
        <v>6830</v>
      </c>
      <c r="R19" s="2">
        <v>800000000</v>
      </c>
      <c r="S19" s="2"/>
      <c r="T19" s="13"/>
      <c r="U19" s="67"/>
      <c r="V19" s="68"/>
      <c r="W19" s="14"/>
      <c r="X19" s="48"/>
      <c r="Y19" s="55"/>
      <c r="Z19" s="54"/>
    </row>
    <row r="20" spans="1:26" s="27" customFormat="1" ht="15.75" x14ac:dyDescent="0.25">
      <c r="A20" s="25">
        <f t="shared" si="46"/>
        <v>0</v>
      </c>
      <c r="B20" s="25">
        <f t="shared" si="47"/>
        <v>5614</v>
      </c>
      <c r="C20" s="25">
        <f t="shared" si="44"/>
        <v>6175.4000000000005</v>
      </c>
      <c r="D20" s="25">
        <f t="shared" si="48"/>
        <v>7410.4800000000005</v>
      </c>
      <c r="E20" s="26">
        <f t="shared" si="49"/>
        <v>578403106</v>
      </c>
      <c r="F20" s="75">
        <f t="shared" si="50"/>
        <v>103029</v>
      </c>
      <c r="G20" s="25">
        <f t="shared" si="51"/>
        <v>93662</v>
      </c>
      <c r="H20" s="25">
        <f t="shared" si="52"/>
        <v>78052</v>
      </c>
      <c r="I20" s="25" t="e">
        <f>#REF!</f>
        <v>#REF!</v>
      </c>
      <c r="J20" s="25" t="e">
        <f>#REF!</f>
        <v>#REF!</v>
      </c>
      <c r="O20">
        <v>0</v>
      </c>
      <c r="P20" s="31">
        <f t="shared" si="43"/>
        <v>0</v>
      </c>
      <c r="Q20" s="31">
        <f>5395+219</f>
        <v>5614</v>
      </c>
      <c r="R20" s="2">
        <v>578403106</v>
      </c>
      <c r="S20" s="2"/>
      <c r="T20" s="76"/>
      <c r="U20" s="70"/>
      <c r="V20" s="73"/>
      <c r="W20" s="19"/>
      <c r="X20" s="48"/>
    </row>
    <row r="21" spans="1:26" ht="15.75" x14ac:dyDescent="0.25">
      <c r="A21" s="4">
        <f t="shared" si="46"/>
        <v>0</v>
      </c>
      <c r="B21" s="4">
        <f t="shared" si="47"/>
        <v>5614</v>
      </c>
      <c r="C21" s="4">
        <f t="shared" ref="C21:C25" si="53">B21*1.2</f>
        <v>6736.8</v>
      </c>
      <c r="D21" s="4">
        <f t="shared" si="48"/>
        <v>8084.16</v>
      </c>
      <c r="E21" s="5">
        <f t="shared" si="49"/>
        <v>799405190</v>
      </c>
      <c r="F21" s="25">
        <f t="shared" si="50"/>
        <v>142395</v>
      </c>
      <c r="G21" s="25">
        <f t="shared" si="51"/>
        <v>118662</v>
      </c>
      <c r="H21" s="8">
        <f t="shared" si="52"/>
        <v>98885</v>
      </c>
      <c r="I21" s="4" t="e">
        <f>#REF!</f>
        <v>#REF!</v>
      </c>
      <c r="J21" s="4" t="e">
        <f>#REF!</f>
        <v>#REF!</v>
      </c>
      <c r="O21">
        <v>0</v>
      </c>
      <c r="P21" s="31">
        <f t="shared" si="43"/>
        <v>0</v>
      </c>
      <c r="Q21" s="31">
        <f>5395+219</f>
        <v>5614</v>
      </c>
      <c r="R21" s="2">
        <v>799405190</v>
      </c>
      <c r="S21" s="2" t="s">
        <v>26</v>
      </c>
      <c r="T21" s="13"/>
      <c r="U21" s="74"/>
      <c r="V21" s="73"/>
      <c r="W21" s="19"/>
      <c r="X21" s="50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53"/>
        <v>0</v>
      </c>
      <c r="D22" s="4">
        <f t="shared" si="48"/>
        <v>0</v>
      </c>
      <c r="E22" s="5">
        <f t="shared" si="49"/>
        <v>0</v>
      </c>
      <c r="F22" s="25" t="e">
        <f t="shared" si="50"/>
        <v>#DIV/0!</v>
      </c>
      <c r="G22" s="25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31">
        <f t="shared" si="43"/>
        <v>0</v>
      </c>
      <c r="Q22" s="31">
        <f t="shared" si="45"/>
        <v>0</v>
      </c>
      <c r="R22" s="2">
        <v>0</v>
      </c>
      <c r="S22" s="2"/>
      <c r="T22" s="15"/>
      <c r="U22" s="53"/>
      <c r="V22" s="35"/>
      <c r="W22" s="71"/>
      <c r="X22" s="56" t="s">
        <v>18</v>
      </c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3"/>
        <v>0</v>
      </c>
      <c r="D23" s="4">
        <f t="shared" si="48"/>
        <v>0</v>
      </c>
      <c r="E23" s="5">
        <f t="shared" si="49"/>
        <v>0</v>
      </c>
      <c r="F23" s="25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31">
        <f t="shared" si="43"/>
        <v>0</v>
      </c>
      <c r="Q23" s="31">
        <f t="shared" si="45"/>
        <v>0</v>
      </c>
      <c r="R23" s="2">
        <v>0</v>
      </c>
      <c r="S23" s="2"/>
      <c r="T23" s="15"/>
      <c r="U23" s="70"/>
      <c r="V23" s="37"/>
      <c r="W23" s="16"/>
      <c r="X23" s="51"/>
      <c r="Y23" s="60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3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31">
        <f t="shared" ref="P24" si="54">O24/1.2</f>
        <v>0</v>
      </c>
      <c r="Q24" s="31">
        <f t="shared" ref="Q24" si="55">P24/1.2</f>
        <v>0</v>
      </c>
      <c r="R24" s="2">
        <v>0</v>
      </c>
      <c r="S24" s="2"/>
      <c r="T24" s="17"/>
      <c r="V24" s="37"/>
      <c r="W24" s="18"/>
      <c r="X24" s="65"/>
      <c r="Y24" s="47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3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31">
        <f t="shared" ref="P25" si="56">O25/1.2</f>
        <v>0</v>
      </c>
      <c r="Q25" s="31">
        <f t="shared" ref="Q25" si="57">P25/1.2</f>
        <v>0</v>
      </c>
      <c r="R25" s="2">
        <v>0</v>
      </c>
      <c r="S25" s="2"/>
      <c r="T25" s="17"/>
      <c r="U25" s="61"/>
      <c r="V25" s="10"/>
      <c r="W25" s="18"/>
      <c r="X25" s="51"/>
    </row>
    <row r="26" spans="1:26" ht="15.75" x14ac:dyDescent="0.25">
      <c r="D26" t="s">
        <v>19</v>
      </c>
      <c r="T26" s="15"/>
      <c r="U26" s="70"/>
      <c r="V26" s="10"/>
      <c r="W26" s="14"/>
      <c r="X26" s="52"/>
      <c r="Y26" s="9"/>
    </row>
    <row r="27" spans="1:26" ht="15.75" x14ac:dyDescent="0.25">
      <c r="T27" s="15"/>
      <c r="U27" s="70"/>
      <c r="V27" s="37"/>
      <c r="W27" s="18"/>
      <c r="X27" s="52"/>
      <c r="Y27" s="9"/>
    </row>
    <row r="28" spans="1:26" ht="15.75" x14ac:dyDescent="0.25">
      <c r="D28" t="s">
        <v>31</v>
      </c>
      <c r="F28">
        <f>557.87*10.764</f>
        <v>6004.9126799999995</v>
      </c>
      <c r="G28" s="9">
        <f>F28/E31</f>
        <v>1.1739809736070381</v>
      </c>
      <c r="T28" s="15"/>
      <c r="U28" s="70"/>
      <c r="V28" s="37"/>
      <c r="W28" s="19"/>
      <c r="X28" s="52"/>
      <c r="Y28" s="9"/>
    </row>
    <row r="29" spans="1:26" ht="17.25" customHeight="1" x14ac:dyDescent="0.25">
      <c r="D29" t="s">
        <v>20</v>
      </c>
      <c r="E29" s="66">
        <v>3546</v>
      </c>
      <c r="G29" s="8"/>
      <c r="T29" s="13"/>
      <c r="U29" s="67"/>
      <c r="V29" s="72"/>
      <c r="W29" s="18"/>
      <c r="X29" s="51"/>
    </row>
    <row r="30" spans="1:26" ht="21" customHeight="1" x14ac:dyDescent="0.25">
      <c r="D30" t="s">
        <v>21</v>
      </c>
      <c r="E30" s="66">
        <v>1569</v>
      </c>
      <c r="F30" t="s">
        <v>22</v>
      </c>
      <c r="P30" s="33" t="s">
        <v>13</v>
      </c>
      <c r="Q30" s="34"/>
      <c r="R30" s="34"/>
      <c r="T30" s="20"/>
      <c r="U30" s="52"/>
      <c r="V30" s="77"/>
      <c r="W30" s="21"/>
      <c r="X30" s="61"/>
      <c r="Y30" s="6"/>
    </row>
    <row r="31" spans="1:26" ht="20.25" customHeight="1" thickBot="1" x14ac:dyDescent="0.3">
      <c r="D31" t="s">
        <v>23</v>
      </c>
      <c r="E31" s="66">
        <f>E30+E29</f>
        <v>5115</v>
      </c>
      <c r="G31" s="6"/>
      <c r="H31" s="6"/>
      <c r="P31" s="58" t="s">
        <v>16</v>
      </c>
      <c r="Q31" s="34">
        <v>279473200</v>
      </c>
      <c r="R31" s="46" t="s">
        <v>17</v>
      </c>
      <c r="T31" s="22"/>
      <c r="U31" s="23"/>
      <c r="V31" s="36"/>
      <c r="W31" s="24"/>
      <c r="X31" s="53"/>
      <c r="Y31" s="27"/>
    </row>
    <row r="32" spans="1:26" x14ac:dyDescent="0.25">
      <c r="D32" t="s">
        <v>24</v>
      </c>
      <c r="E32" s="66">
        <v>112000</v>
      </c>
      <c r="G32" t="s">
        <v>27</v>
      </c>
      <c r="P32" s="59"/>
      <c r="Q32" s="39"/>
      <c r="R32" s="40"/>
    </row>
    <row r="33" spans="4:24" x14ac:dyDescent="0.25">
      <c r="E33" s="66">
        <f>E32*E31</f>
        <v>572880000</v>
      </c>
      <c r="Q33" s="66"/>
      <c r="X33" s="9"/>
    </row>
    <row r="34" spans="4:24" x14ac:dyDescent="0.25">
      <c r="D34" t="s">
        <v>25</v>
      </c>
      <c r="E34" s="66">
        <f>3*2500000</f>
        <v>7500000</v>
      </c>
    </row>
    <row r="35" spans="4:24" x14ac:dyDescent="0.25">
      <c r="E35" s="66">
        <f>E34+E33</f>
        <v>580380000</v>
      </c>
    </row>
    <row r="36" spans="4:24" x14ac:dyDescent="0.25">
      <c r="E36" s="66"/>
    </row>
    <row r="39" spans="4:24" x14ac:dyDescent="0.25">
      <c r="E39" t="s">
        <v>28</v>
      </c>
    </row>
    <row r="40" spans="4:24" x14ac:dyDescent="0.25">
      <c r="E40" t="s">
        <v>29</v>
      </c>
      <c r="F40" t="s">
        <v>30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Q7" zoomScaleNormal="100" workbookViewId="0">
      <selection activeCell="S3" sqref="S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="120" zoomScaleNormal="120" workbookViewId="0">
      <selection activeCell="Q17" sqref="Q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13:Z56"/>
  <sheetViews>
    <sheetView topLeftCell="B1" zoomScaleNormal="100" workbookViewId="0">
      <selection activeCell="U50" sqref="U50"/>
    </sheetView>
  </sheetViews>
  <sheetFormatPr defaultRowHeight="15" x14ac:dyDescent="0.25"/>
  <cols>
    <col min="26" max="26" width="16.140625" customWidth="1"/>
  </cols>
  <sheetData>
    <row r="13" spans="26:26" x14ac:dyDescent="0.25">
      <c r="Z13">
        <f>586615000/5395</f>
        <v>108733.08619091751</v>
      </c>
    </row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R1" sqref="R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D1" sqref="D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2025-02-14T04:13:37Z</dcterms:modified>
</cp:coreProperties>
</file>