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chembur\Urmila santosh Gupta\"/>
    </mc:Choice>
  </mc:AlternateContent>
  <xr:revisionPtr revIDLastSave="0" documentId="13_ncr:1_{9FE98085-B855-46F5-BE20-43D0C79827B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N37" i="4" l="1"/>
  <c r="N36" i="4" l="1"/>
  <c r="N35" i="4"/>
  <c r="N34" i="4"/>
  <c r="N33" i="4"/>
  <c r="N32" i="4"/>
  <c r="N31" i="4"/>
  <c r="N30" i="4"/>
  <c r="N29" i="4"/>
  <c r="N28" i="4"/>
  <c r="U7" i="4" l="1"/>
  <c r="N25" i="4"/>
  <c r="R9" i="4"/>
  <c r="R8" i="4"/>
  <c r="Q8" i="4"/>
  <c r="H20" i="4"/>
  <c r="G22" i="4"/>
  <c r="G30" i="4"/>
  <c r="Q12" i="4" l="1"/>
  <c r="P12" i="4"/>
  <c r="P11" i="4"/>
  <c r="Q11" i="4" s="1"/>
  <c r="Q10" i="4"/>
  <c r="Q9" i="4"/>
  <c r="P8" i="4"/>
  <c r="P7" i="4"/>
  <c r="Q6" i="4"/>
  <c r="P6" i="4"/>
  <c r="P5" i="4"/>
  <c r="P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<sst xmlns="http://schemas.openxmlformats.org/spreadsheetml/2006/main" count="36" uniqueCount="33">
  <si>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</si>
  <si>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</si>
  <si>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</si>
  <si>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</si>
  <si>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</si>
  <si>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</si>
  <si>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</si>
  <si>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</si>
  <si>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</si>
  <si>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</si>
  <si>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</si>
  <si>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</si>
  <si>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</si>
  <si>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204, 2nd Floor, Indraprastha Apartment CHSL, Plot No. 57/58, Sector 19, Nerul, Taluka - Thane, District - Thane,</t>
  </si>
  <si>
    <t>bua</t>
  </si>
  <si>
    <t>sbua</t>
  </si>
  <si>
    <t>rate on bua</t>
  </si>
  <si>
    <t>fmv</t>
  </si>
  <si>
    <t>agreement - 24.01.2025</t>
  </si>
  <si>
    <t>av</t>
  </si>
  <si>
    <t>sd</t>
  </si>
  <si>
    <t>rd</t>
  </si>
  <si>
    <t>oc -2001</t>
  </si>
  <si>
    <t>16.01.23</t>
  </si>
  <si>
    <t>07.10.24</t>
  </si>
  <si>
    <t>03.03.23</t>
  </si>
  <si>
    <t>31.03.23</t>
  </si>
  <si>
    <t>ca</t>
  </si>
  <si>
    <t>30 lakhs</t>
  </si>
  <si>
    <t>vian classic, golbal city</t>
  </si>
  <si>
    <t>nr. Rustomjee school</t>
  </si>
  <si>
    <t>1.20 to 1.25 cr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</si>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</sst>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487034</xdr:colOff>
      <xdr:row>48</xdr:row>
      <xdr:rowOff>10739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73F6EC-181F-4229-9351-B788D390F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21434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439402</xdr:colOff>
      <xdr:row>51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C27C8D-213B-4FA5-B82B-96646F043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73802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382244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A34807-6E72-452A-82FD-37DCD108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16644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525139</xdr:colOff>
      <xdr:row>48</xdr:row>
      <xdr:rowOff>20256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FCC37A-0D6D-454B-8770-442B6D057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59539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142875</xdr:rowOff>
    </xdr:from>
    <xdr:to>
      <xdr:col>14</xdr:col>
      <xdr:colOff>525139</xdr:colOff>
      <xdr:row>52</xdr:row>
      <xdr:rowOff>10729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93AE32-BE37-4233-B531-42FBB3FD5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85875"/>
          <a:ext cx="9059539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53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A17241-29F3-41AA-A53D-BE8F745D6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101536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277029</xdr:colOff>
      <xdr:row>44</xdr:row>
      <xdr:rowOff>20196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839B50-6934-44FB-BCB3-B0770D4E5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763429" cy="82116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286556</xdr:colOff>
      <xdr:row>44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BF883C-ED17-4C82-B108-F7DB129AE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772956" cy="819264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238924</xdr:colOff>
      <xdr:row>43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1C3017-ACC0-4C7A-8D06-47EDD220D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725324" cy="8116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topLeftCell="D1" zoomScaleNormal="100" workbookViewId="0">
      <selection activeCell="R10" sqref="R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9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583.33333333333337</v>
      </c>
      <c r="C2" s="4">
        <f>B2*1.2</f>
        <v>700</v>
      </c>
      <c r="D2" s="4">
        <f t="shared" ref="D2:D13" si="2">C2*1.2</f>
        <v>840</v>
      </c>
      <c r="E2" s="5">
        <f t="shared" ref="E2:E13" si="3">R2</f>
        <v>7600000</v>
      </c>
      <c r="F2" s="10">
        <f t="shared" ref="F2:F13" si="4">ROUND((E2/B2),0)</f>
        <v>13029</v>
      </c>
      <c r="G2" s="10">
        <f t="shared" ref="G2:G13" si="5">ROUND((E2/C2),0)</f>
        <v>10857</v>
      </c>
      <c r="H2" s="10">
        <f t="shared" ref="H2:H13" si="6">ROUND((E2/D2),0)</f>
        <v>9048</v>
      </c>
      <c r="I2" s="4" t="e">
        <f>#REF!</f>
        <v>#REF!</v>
      </c>
      <c r="J2" s="4">
        <f t="shared" ref="J2:J13" si="7">S2</f>
        <v>0</v>
      </c>
      <c r="O2">
        <v>0</v>
      </c>
      <c r="P2">
        <v>700</v>
      </c>
      <c r="Q2">
        <f t="shared" ref="Q2:Q12" si="8">P2/1.2</f>
        <v>583.33333333333337</v>
      </c>
      <c r="R2" s="2">
        <v>7600000</v>
      </c>
      <c r="S2" s="8"/>
      <c r="T2" s="8"/>
    </row>
    <row r="3" spans="1:21" x14ac:dyDescent="0.25">
      <c r="A3" s="4">
        <f t="shared" si="0"/>
        <v>0</v>
      </c>
      <c r="B3" s="4">
        <f t="shared" si="1"/>
        <v>541.66666666666674</v>
      </c>
      <c r="C3" s="4">
        <f t="shared" ref="C3:C15" si="9">B3*1.2</f>
        <v>650.00000000000011</v>
      </c>
      <c r="D3" s="4">
        <f t="shared" si="2"/>
        <v>780.00000000000011</v>
      </c>
      <c r="E3" s="16">
        <f t="shared" si="3"/>
        <v>9500000</v>
      </c>
      <c r="F3" s="10">
        <f t="shared" si="4"/>
        <v>17538</v>
      </c>
      <c r="G3" s="10">
        <f t="shared" si="5"/>
        <v>14615</v>
      </c>
      <c r="H3" s="10">
        <f t="shared" si="6"/>
        <v>12179</v>
      </c>
      <c r="I3" s="10" t="e">
        <f>#REF!</f>
        <v>#REF!</v>
      </c>
      <c r="J3" s="4">
        <f t="shared" si="7"/>
        <v>0</v>
      </c>
      <c r="O3">
        <v>0</v>
      </c>
      <c r="P3">
        <v>650</v>
      </c>
      <c r="Q3">
        <f t="shared" si="8"/>
        <v>541.66666666666674</v>
      </c>
      <c r="R3" s="2">
        <v>9500000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550</v>
      </c>
      <c r="C4" s="4">
        <f t="shared" si="9"/>
        <v>660</v>
      </c>
      <c r="D4" s="4">
        <f t="shared" si="2"/>
        <v>792</v>
      </c>
      <c r="E4" s="16">
        <f t="shared" si="3"/>
        <v>9500000</v>
      </c>
      <c r="F4" s="10">
        <f t="shared" si="4"/>
        <v>17273</v>
      </c>
      <c r="G4" s="10">
        <f t="shared" si="5"/>
        <v>14394</v>
      </c>
      <c r="H4" s="10">
        <f t="shared" si="6"/>
        <v>11995</v>
      </c>
      <c r="I4" s="10" t="e">
        <f>#REF!</f>
        <v>#REF!</v>
      </c>
      <c r="J4" s="4">
        <f t="shared" si="7"/>
        <v>0</v>
      </c>
      <c r="O4">
        <v>0</v>
      </c>
      <c r="P4">
        <f t="shared" ref="P4:P12" si="10">O4/1.2</f>
        <v>0</v>
      </c>
      <c r="Q4">
        <v>550</v>
      </c>
      <c r="R4" s="2">
        <v>9500000</v>
      </c>
      <c r="S4" s="8"/>
      <c r="T4" s="8"/>
    </row>
    <row r="5" spans="1:21" x14ac:dyDescent="0.25">
      <c r="A5" s="4">
        <f t="shared" si="0"/>
        <v>0</v>
      </c>
      <c r="B5" s="4">
        <f t="shared" si="1"/>
        <v>613</v>
      </c>
      <c r="C5" s="4">
        <f t="shared" si="9"/>
        <v>735.6</v>
      </c>
      <c r="D5" s="4">
        <f t="shared" si="2"/>
        <v>882.72</v>
      </c>
      <c r="E5" s="16">
        <f t="shared" si="3"/>
        <v>17000000</v>
      </c>
      <c r="F5" s="10">
        <f t="shared" si="4"/>
        <v>27732</v>
      </c>
      <c r="G5" s="15">
        <f t="shared" si="5"/>
        <v>23110</v>
      </c>
      <c r="H5" s="10">
        <f t="shared" si="6"/>
        <v>19259</v>
      </c>
      <c r="I5" s="10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613</v>
      </c>
      <c r="R5" s="2">
        <v>17000000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520.83333333333337</v>
      </c>
      <c r="C6" s="4">
        <f t="shared" si="9"/>
        <v>625</v>
      </c>
      <c r="D6" s="4">
        <f t="shared" si="2"/>
        <v>750</v>
      </c>
      <c r="E6" s="16">
        <f t="shared" si="3"/>
        <v>12500000</v>
      </c>
      <c r="F6" s="10">
        <f t="shared" si="4"/>
        <v>24000</v>
      </c>
      <c r="G6" s="15">
        <f t="shared" si="5"/>
        <v>20000</v>
      </c>
      <c r="H6" s="10">
        <f t="shared" si="6"/>
        <v>16667</v>
      </c>
      <c r="I6" s="10" t="e">
        <f>#REF!</f>
        <v>#REF!</v>
      </c>
      <c r="J6" s="4">
        <f t="shared" si="7"/>
        <v>0</v>
      </c>
      <c r="O6">
        <v>750</v>
      </c>
      <c r="P6">
        <f t="shared" si="10"/>
        <v>625</v>
      </c>
      <c r="Q6">
        <f t="shared" si="8"/>
        <v>520.83333333333337</v>
      </c>
      <c r="R6" s="2">
        <v>12500000</v>
      </c>
      <c r="S6" s="8"/>
      <c r="T6" s="8"/>
    </row>
    <row r="7" spans="1:21" x14ac:dyDescent="0.25">
      <c r="A7" s="4">
        <f t="shared" si="0"/>
        <v>0</v>
      </c>
      <c r="B7" s="4">
        <f t="shared" si="1"/>
        <v>591</v>
      </c>
      <c r="C7" s="4">
        <f t="shared" si="9"/>
        <v>709.19999999999993</v>
      </c>
      <c r="D7" s="4">
        <f t="shared" si="2"/>
        <v>851.03999999999985</v>
      </c>
      <c r="E7" s="16">
        <f t="shared" si="3"/>
        <v>11500000</v>
      </c>
      <c r="F7" s="10">
        <f t="shared" si="4"/>
        <v>19459</v>
      </c>
      <c r="G7" s="15">
        <f t="shared" si="5"/>
        <v>16215</v>
      </c>
      <c r="H7" s="10">
        <f t="shared" si="6"/>
        <v>13513</v>
      </c>
      <c r="I7" s="10" t="e">
        <f>#REF!</f>
        <v>#REF!</v>
      </c>
      <c r="J7" s="4" t="str">
        <f t="shared" si="7"/>
        <v>16.01.23</v>
      </c>
      <c r="O7">
        <v>0</v>
      </c>
      <c r="P7">
        <f t="shared" si="10"/>
        <v>0</v>
      </c>
      <c r="Q7">
        <v>591</v>
      </c>
      <c r="R7" s="2">
        <v>11500000</v>
      </c>
      <c r="S7" s="8" t="s">
        <v>23</v>
      </c>
      <c r="T7" s="8"/>
      <c r="U7">
        <f>G7*1.1</f>
        <v>17836.5</v>
      </c>
    </row>
    <row r="8" spans="1:21" x14ac:dyDescent="0.25">
      <c r="A8" s="4">
        <f t="shared" si="0"/>
        <v>0</v>
      </c>
      <c r="B8" s="4">
        <f t="shared" si="1"/>
        <v>1147.4000000000001</v>
      </c>
      <c r="C8" s="4">
        <f t="shared" si="9"/>
        <v>1376.88</v>
      </c>
      <c r="D8" s="4">
        <f t="shared" si="2"/>
        <v>1652.2560000000001</v>
      </c>
      <c r="E8" s="16">
        <f t="shared" si="3"/>
        <v>20170000</v>
      </c>
      <c r="F8" s="10">
        <f t="shared" si="4"/>
        <v>17579</v>
      </c>
      <c r="G8" s="10">
        <f t="shared" si="5"/>
        <v>14649</v>
      </c>
      <c r="H8" s="10">
        <f t="shared" si="6"/>
        <v>12208</v>
      </c>
      <c r="I8" s="10" t="e">
        <f>#REF!</f>
        <v>#REF!</v>
      </c>
      <c r="J8" s="4" t="str">
        <f t="shared" si="7"/>
        <v>07.10.24</v>
      </c>
      <c r="O8">
        <v>0</v>
      </c>
      <c r="P8">
        <f t="shared" si="10"/>
        <v>0</v>
      </c>
      <c r="Q8">
        <f>(506*40%)+945</f>
        <v>1147.4000000000001</v>
      </c>
      <c r="R8" s="2">
        <f>19000000+1140000+30000</f>
        <v>20170000</v>
      </c>
      <c r="S8" s="8" t="s">
        <v>24</v>
      </c>
      <c r="T8" s="8"/>
    </row>
    <row r="9" spans="1:21" x14ac:dyDescent="0.25">
      <c r="A9" s="4">
        <f t="shared" si="0"/>
        <v>0</v>
      </c>
      <c r="B9" s="4">
        <f t="shared" si="1"/>
        <v>570.83333333333337</v>
      </c>
      <c r="C9" s="4">
        <f t="shared" si="9"/>
        <v>685</v>
      </c>
      <c r="D9" s="4">
        <f t="shared" si="2"/>
        <v>822</v>
      </c>
      <c r="E9" s="16">
        <f t="shared" si="3"/>
        <v>10500000</v>
      </c>
      <c r="F9" s="10">
        <f t="shared" si="4"/>
        <v>18394</v>
      </c>
      <c r="G9" s="10">
        <f t="shared" si="5"/>
        <v>15328</v>
      </c>
      <c r="H9" s="10">
        <f t="shared" si="6"/>
        <v>12774</v>
      </c>
      <c r="I9" s="10" t="e">
        <f>#REF!</f>
        <v>#REF!</v>
      </c>
      <c r="J9" s="4" t="str">
        <f t="shared" si="7"/>
        <v>03.03.23</v>
      </c>
      <c r="O9">
        <v>0</v>
      </c>
      <c r="P9">
        <v>685</v>
      </c>
      <c r="Q9">
        <f t="shared" si="8"/>
        <v>570.83333333333337</v>
      </c>
      <c r="R9" s="2">
        <f>10500000</f>
        <v>10500000</v>
      </c>
      <c r="S9" s="8" t="s">
        <v>25</v>
      </c>
      <c r="T9" s="8"/>
    </row>
    <row r="10" spans="1:21" x14ac:dyDescent="0.25">
      <c r="A10" s="4">
        <f t="shared" si="0"/>
        <v>0</v>
      </c>
      <c r="B10" s="4">
        <f t="shared" si="1"/>
        <v>426.66666666666669</v>
      </c>
      <c r="C10" s="4">
        <f t="shared" si="9"/>
        <v>512</v>
      </c>
      <c r="D10" s="4">
        <f t="shared" si="2"/>
        <v>614.4</v>
      </c>
      <c r="E10" s="16">
        <f t="shared" si="3"/>
        <v>8350000</v>
      </c>
      <c r="F10" s="10">
        <f t="shared" si="4"/>
        <v>19570</v>
      </c>
      <c r="G10" s="15">
        <f t="shared" si="5"/>
        <v>16309</v>
      </c>
      <c r="H10" s="10">
        <f t="shared" si="6"/>
        <v>13590</v>
      </c>
      <c r="I10" s="10" t="e">
        <f>#REF!</f>
        <v>#REF!</v>
      </c>
      <c r="J10" s="4" t="str">
        <f t="shared" si="7"/>
        <v>31.03.23</v>
      </c>
      <c r="O10">
        <v>0</v>
      </c>
      <c r="P10">
        <v>512</v>
      </c>
      <c r="Q10">
        <f t="shared" si="8"/>
        <v>426.66666666666669</v>
      </c>
      <c r="R10" s="2">
        <v>8350000</v>
      </c>
      <c r="S10" s="8" t="s">
        <v>26</v>
      </c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6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E17" t="s">
        <v>13</v>
      </c>
    </row>
    <row r="19" spans="5:24" x14ac:dyDescent="0.25">
      <c r="F19" s="7" t="s">
        <v>14</v>
      </c>
      <c r="G19">
        <v>676</v>
      </c>
    </row>
    <row r="20" spans="5:24" x14ac:dyDescent="0.25">
      <c r="F20" s="7" t="s">
        <v>15</v>
      </c>
      <c r="G20">
        <v>845</v>
      </c>
      <c r="H20">
        <f>G20/10.764</f>
        <v>78.502415458937207</v>
      </c>
    </row>
    <row r="21" spans="5:24" x14ac:dyDescent="0.25">
      <c r="F21" s="7" t="s">
        <v>16</v>
      </c>
      <c r="G21">
        <v>18500</v>
      </c>
      <c r="T21" t="s">
        <v>27</v>
      </c>
      <c r="U21">
        <v>460</v>
      </c>
    </row>
    <row r="22" spans="5:24" x14ac:dyDescent="0.25">
      <c r="F22" s="7" t="s">
        <v>17</v>
      </c>
      <c r="G22" s="6">
        <f>G21*G19</f>
        <v>12506000</v>
      </c>
      <c r="H22" s="6"/>
      <c r="U22" t="s">
        <v>28</v>
      </c>
    </row>
    <row r="23" spans="5:24" x14ac:dyDescent="0.25">
      <c r="U23" t="s">
        <v>29</v>
      </c>
    </row>
    <row r="24" spans="5:24" x14ac:dyDescent="0.25">
      <c r="G24" t="s">
        <v>31</v>
      </c>
      <c r="I24" t="s">
        <v>22</v>
      </c>
      <c r="N24">
        <v>15500</v>
      </c>
      <c r="P24" s="11"/>
      <c r="Q24" s="11"/>
      <c r="R24" s="13"/>
      <c r="T24" s="11"/>
      <c r="U24" s="11" t="s">
        <v>30</v>
      </c>
      <c r="V24" s="11"/>
      <c r="W24" s="11"/>
      <c r="X24" s="11"/>
    </row>
    <row r="25" spans="5:24" x14ac:dyDescent="0.25">
      <c r="N25">
        <f>N24/1.2</f>
        <v>12916.666666666668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F26" s="7" t="s">
        <v>18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F27" s="7" t="s">
        <v>19</v>
      </c>
      <c r="G27">
        <v>9900000</v>
      </c>
      <c r="I27" t="s">
        <v>32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F28" s="7" t="s">
        <v>20</v>
      </c>
      <c r="G28">
        <v>594000</v>
      </c>
      <c r="I28">
        <v>9.86</v>
      </c>
      <c r="J28">
        <v>14.22</v>
      </c>
      <c r="N28">
        <f>J28*I28</f>
        <v>140.20920000000001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F29" s="7" t="s">
        <v>21</v>
      </c>
      <c r="G29">
        <v>30000</v>
      </c>
      <c r="I29">
        <v>3.15</v>
      </c>
      <c r="J29">
        <v>10.199999999999999</v>
      </c>
      <c r="N29">
        <f t="shared" ref="N29:N35" si="21">J29*I29</f>
        <v>32.129999999999995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G30">
        <f>SUM(G27:G29)</f>
        <v>10524000</v>
      </c>
      <c r="I30">
        <v>3.77</v>
      </c>
      <c r="J30">
        <v>6.69</v>
      </c>
      <c r="N30">
        <f t="shared" si="21"/>
        <v>25.221300000000003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I31">
        <v>6.71</v>
      </c>
      <c r="J31">
        <v>9.81</v>
      </c>
      <c r="N31">
        <f t="shared" si="21"/>
        <v>65.825100000000006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I32">
        <v>11.83</v>
      </c>
      <c r="J32">
        <v>9.6999999999999993</v>
      </c>
      <c r="N32">
        <f t="shared" si="21"/>
        <v>114.75099999999999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9:24" x14ac:dyDescent="0.25">
      <c r="I33">
        <v>10.61</v>
      </c>
      <c r="J33">
        <v>14.33</v>
      </c>
      <c r="N33">
        <f t="shared" si="21"/>
        <v>152.04130000000001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9:24" x14ac:dyDescent="0.25">
      <c r="I34">
        <v>3.25</v>
      </c>
      <c r="J34">
        <v>4.62</v>
      </c>
      <c r="N34">
        <f t="shared" si="21"/>
        <v>15.015000000000001</v>
      </c>
      <c r="Q34" s="11"/>
      <c r="R34" s="11"/>
    </row>
    <row r="35" spans="9:24" x14ac:dyDescent="0.25">
      <c r="I35">
        <v>6.61</v>
      </c>
      <c r="J35">
        <v>3.91</v>
      </c>
      <c r="N35">
        <f t="shared" si="21"/>
        <v>25.845100000000002</v>
      </c>
      <c r="Q35" s="11"/>
      <c r="R35" s="11"/>
      <c r="T35" s="6"/>
    </row>
    <row r="36" spans="9:24" x14ac:dyDescent="0.25">
      <c r="N36">
        <f>SUM(N28:N35)</f>
        <v>571.03800000000001</v>
      </c>
      <c r="P36" s="11"/>
      <c r="Q36" s="11"/>
      <c r="R36" s="11"/>
      <c r="S36" s="6"/>
    </row>
    <row r="37" spans="9:24" x14ac:dyDescent="0.25">
      <c r="N37">
        <f>G19/N36</f>
        <v>1.1838091335427765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2025-02-08T09:39:39Z</dcterms:modified>
</cp:coreProperties>
</file>