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21" i="17" l="1"/>
  <c r="S11" i="13"/>
  <c r="I34" i="4" l="1"/>
  <c r="G33" i="4"/>
  <c r="G32" i="4"/>
  <c r="G34" i="4" s="1"/>
  <c r="Y8" i="18"/>
  <c r="X8" i="18"/>
  <c r="O16" i="17"/>
  <c r="N16" i="17"/>
  <c r="P10" i="16"/>
  <c r="O10" i="16"/>
  <c r="R13" i="14"/>
  <c r="Q13" i="14"/>
  <c r="Q10" i="13"/>
  <c r="C3" i="4" l="1"/>
  <c r="P9" i="4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8" i="4" l="1"/>
  <c r="H6" i="4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l="1"/>
  <c r="Z46" i="4" s="1"/>
  <c r="Y42" i="4"/>
  <c r="S38" i="4"/>
  <c r="Y43" i="4" l="1"/>
  <c r="Z43" i="4" s="1"/>
  <c r="Y44" i="4"/>
  <c r="W48" i="4"/>
  <c r="W44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<sst xmlns="http://schemas.openxmlformats.org/spreadsheetml/2006/main" count="50" uniqueCount="44">
  <si>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</si>
  <si>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</si>
  <si>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</si>
  <si>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</si>
  <si>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</si>
  <si>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</si>
  <si>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</si>
  <si>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</si>
  <si>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</si>
  <si>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</si>
  <si>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</si>
  <si>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</si>
  <si>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</si>
  <si>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</si>
  <si>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</si>
  <si>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</si>
  <si>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</si>
  <si>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</si>
  <si>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</si>
  <si>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</si>
  <si>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</si>
  <si>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</si>
  <si>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</si>
  <si>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</si>
  <si>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</si>
  <si>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</si>
  <si>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</si>
  <si>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</si>
  <si>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</si>
  <si>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</si>
  <si>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</si>
  <si>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</si>
  <si>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</si>
  <si>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</si>
  <si>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</si>
  <si>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</si>
  <si>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</si>
  <si>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</si>
  <si>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</si>
  <si>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</si>
  <si>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Central Bank of India ( J B Nagar Branch ) - Rohani Prasanna Shetty</t>
  </si>
  <si>
    <t>Agree CA</t>
  </si>
  <si>
    <t>Bal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</si>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</sst>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3" fontId="0" fillId="0" borderId="0" xfId="0" applyNumberFormat="1"/>
    <xf numFmtId="0" fontId="0" fillId="0" borderId="0" xfId="0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115167</xdr:colOff>
      <xdr:row>27</xdr:row>
      <xdr:rowOff>172139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211167" cy="4934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13</xdr:col>
      <xdr:colOff>600925</xdr:colOff>
      <xdr:row>32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6087325" cy="5144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58009</xdr:colOff>
      <xdr:row>28</xdr:row>
      <xdr:rowOff>19771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54009" cy="51632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67535</xdr:colOff>
      <xdr:row>29</xdr:row>
      <xdr:rowOff>95961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163535" cy="5096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11</xdr:col>
      <xdr:colOff>67535</xdr:colOff>
      <xdr:row>34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6163535" cy="51823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20</xdr:col>
      <xdr:colOff>29430</xdr:colOff>
      <xdr:row>27</xdr:row>
      <xdr:rowOff>10244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6125430" cy="5153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16</xdr:col>
      <xdr:colOff>496305</xdr:colOff>
      <xdr:row>31</xdr:row>
      <xdr:rowOff>29377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7201905" cy="5744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163139</xdr:colOff>
      <xdr:row>36</xdr:row>
      <xdr:rowOff>153341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A332E7F-84F3-4901-A1E3-D2467562C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697539" cy="70113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58349</xdr:colOff>
      <xdr:row>37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C3C2CF2-1ED6-404B-A21F-8649B6613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592749" cy="69732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17</xdr:col>
      <xdr:colOff>496645</xdr:colOff>
      <xdr:row>37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9640645" cy="710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F23" zoomScaleNormal="100" workbookViewId="0">
      <selection activeCell="W31" sqref="W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5.42578125" customWidth="1"/>
    <col min="26" max="26" width="17.710937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45" customFormat="1" x14ac:dyDescent="0.25">
      <c r="A3" s="43">
        <f t="shared" ref="A3:A9" si="0">N3</f>
        <v>0</v>
      </c>
      <c r="B3" s="43">
        <f t="shared" ref="B3:B9" si="1">Q3</f>
        <v>472</v>
      </c>
      <c r="C3" s="43">
        <f>B3*1.2</f>
        <v>566.4</v>
      </c>
      <c r="D3" s="43">
        <f t="shared" ref="D3:D9" si="2">C3*1.2</f>
        <v>679.68</v>
      </c>
      <c r="E3" s="44">
        <f t="shared" ref="E3:E9" si="3">R3</f>
        <v>14234000</v>
      </c>
      <c r="F3" s="43">
        <f t="shared" ref="F3:F9" si="4">ROUND((E3/B3),0)</f>
        <v>30157</v>
      </c>
      <c r="G3" s="43">
        <f t="shared" ref="G3:G9" si="5">ROUND((E3/C3),0)</f>
        <v>25131</v>
      </c>
      <c r="H3" s="43">
        <f t="shared" ref="H3:H9" si="6">ROUND((E3/D3),0)</f>
        <v>20942</v>
      </c>
      <c r="I3" s="43" t="e">
        <f>#REF!</f>
        <v>#REF!</v>
      </c>
      <c r="J3" s="43">
        <f t="shared" ref="J3:J9" si="7">S3</f>
        <v>0</v>
      </c>
      <c r="O3" s="45">
        <v>0</v>
      </c>
      <c r="P3" s="45">
        <f t="shared" ref="P3:P9" si="8">O3/1.2</f>
        <v>0</v>
      </c>
      <c r="Q3" s="45">
        <v>472</v>
      </c>
      <c r="R3" s="46">
        <v>14234000</v>
      </c>
    </row>
    <row r="4" spans="1:20" x14ac:dyDescent="0.25">
      <c r="A4" s="4">
        <f t="shared" si="0"/>
        <v>0</v>
      </c>
      <c r="B4" s="4">
        <f t="shared" si="1"/>
        <v>694</v>
      </c>
      <c r="C4" s="4">
        <f t="shared" ref="C4:C9" si="9">B4*1.2</f>
        <v>832.8</v>
      </c>
      <c r="D4" s="4">
        <f t="shared" si="2"/>
        <v>999.3599999999999</v>
      </c>
      <c r="E4" s="5">
        <f t="shared" si="3"/>
        <v>18224850</v>
      </c>
      <c r="F4" s="9">
        <f t="shared" si="4"/>
        <v>26261</v>
      </c>
      <c r="G4" s="9">
        <f t="shared" si="5"/>
        <v>21884</v>
      </c>
      <c r="H4" s="9">
        <f t="shared" si="6"/>
        <v>18237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694</v>
      </c>
      <c r="R4" s="2">
        <v>18224850</v>
      </c>
    </row>
    <row r="5" spans="1:20" x14ac:dyDescent="0.25">
      <c r="A5" s="4">
        <f t="shared" si="0"/>
        <v>0</v>
      </c>
      <c r="B5" s="4">
        <f t="shared" si="1"/>
        <v>818</v>
      </c>
      <c r="C5" s="4">
        <f t="shared" si="9"/>
        <v>981.59999999999991</v>
      </c>
      <c r="D5" s="4">
        <f t="shared" si="2"/>
        <v>1177.9199999999998</v>
      </c>
      <c r="E5" s="5">
        <f t="shared" si="3"/>
        <v>29300000</v>
      </c>
      <c r="F5" s="9">
        <f t="shared" si="4"/>
        <v>35819</v>
      </c>
      <c r="G5" s="9">
        <f t="shared" si="5"/>
        <v>29849</v>
      </c>
      <c r="H5" s="9">
        <f t="shared" si="6"/>
        <v>24874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818</v>
      </c>
      <c r="R5" s="2">
        <v>29300000</v>
      </c>
    </row>
    <row r="6" spans="1:20" x14ac:dyDescent="0.25">
      <c r="A6" s="4">
        <f t="shared" si="0"/>
        <v>0</v>
      </c>
      <c r="B6" s="4">
        <f t="shared" si="1"/>
        <v>694</v>
      </c>
      <c r="C6" s="4">
        <f t="shared" si="9"/>
        <v>832.8</v>
      </c>
      <c r="D6" s="4">
        <f t="shared" si="2"/>
        <v>999.3599999999999</v>
      </c>
      <c r="E6" s="5">
        <f t="shared" si="3"/>
        <v>18224850</v>
      </c>
      <c r="F6" s="9">
        <f t="shared" si="4"/>
        <v>26261</v>
      </c>
      <c r="G6" s="9">
        <f t="shared" si="5"/>
        <v>21884</v>
      </c>
      <c r="H6" s="9">
        <f t="shared" si="6"/>
        <v>18237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694</v>
      </c>
      <c r="R6" s="2">
        <v>18224850</v>
      </c>
    </row>
    <row r="7" spans="1:20" x14ac:dyDescent="0.25">
      <c r="A7" s="4">
        <f t="shared" si="0"/>
        <v>0</v>
      </c>
      <c r="B7" s="4">
        <f t="shared" si="1"/>
        <v>690</v>
      </c>
      <c r="C7" s="4">
        <f t="shared" si="9"/>
        <v>828</v>
      </c>
      <c r="D7" s="4">
        <f t="shared" si="2"/>
        <v>993.59999999999991</v>
      </c>
      <c r="E7" s="5">
        <f t="shared" si="3"/>
        <v>20373000</v>
      </c>
      <c r="F7" s="9">
        <f t="shared" si="4"/>
        <v>29526</v>
      </c>
      <c r="G7" s="9">
        <f t="shared" si="5"/>
        <v>24605</v>
      </c>
      <c r="H7" s="9">
        <f t="shared" si="6"/>
        <v>20504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690</v>
      </c>
      <c r="R7" s="2">
        <v>20373000</v>
      </c>
    </row>
    <row r="8" spans="1:20" x14ac:dyDescent="0.25">
      <c r="A8" s="4">
        <f t="shared" si="0"/>
        <v>0</v>
      </c>
      <c r="B8" s="4">
        <f t="shared" si="1"/>
        <v>882</v>
      </c>
      <c r="C8" s="4">
        <f t="shared" si="9"/>
        <v>1058.3999999999999</v>
      </c>
      <c r="D8" s="4">
        <f t="shared" si="2"/>
        <v>1270.0799999999997</v>
      </c>
      <c r="E8" s="5">
        <f t="shared" si="3"/>
        <v>22044750</v>
      </c>
      <c r="F8" s="9">
        <f t="shared" si="4"/>
        <v>24994</v>
      </c>
      <c r="G8" s="9">
        <f t="shared" si="5"/>
        <v>20828</v>
      </c>
      <c r="H8" s="9">
        <f t="shared" si="6"/>
        <v>17357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882</v>
      </c>
      <c r="R8" s="2">
        <v>22044750</v>
      </c>
    </row>
    <row r="9" spans="1:20" x14ac:dyDescent="0.25">
      <c r="A9" s="4">
        <f t="shared" si="0"/>
        <v>0</v>
      </c>
      <c r="B9" s="4">
        <f t="shared" si="1"/>
        <v>415</v>
      </c>
      <c r="C9" s="4">
        <f t="shared" si="9"/>
        <v>498</v>
      </c>
      <c r="D9" s="4">
        <f t="shared" si="2"/>
        <v>597.6</v>
      </c>
      <c r="E9" s="5">
        <f t="shared" si="3"/>
        <v>13750000</v>
      </c>
      <c r="F9" s="9">
        <f t="shared" si="4"/>
        <v>33133</v>
      </c>
      <c r="G9" s="9">
        <f t="shared" si="5"/>
        <v>27610</v>
      </c>
      <c r="H9" s="9">
        <f t="shared" si="6"/>
        <v>23009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v>415</v>
      </c>
      <c r="R9" s="2">
        <v>13750000</v>
      </c>
    </row>
    <row r="10" spans="1:20" s="45" customFormat="1" x14ac:dyDescent="0.25">
      <c r="A10" s="43">
        <f t="shared" ref="A10:A14" si="10">N10</f>
        <v>0</v>
      </c>
      <c r="B10" s="43">
        <f t="shared" ref="B10:B14" si="11">Q10</f>
        <v>678</v>
      </c>
      <c r="C10" s="43">
        <f t="shared" ref="C10:C14" si="12">B10*1.2</f>
        <v>813.6</v>
      </c>
      <c r="D10" s="43">
        <f t="shared" ref="D10:D14" si="13">C10*1.2</f>
        <v>976.31999999999994</v>
      </c>
      <c r="E10" s="44">
        <f t="shared" ref="E10:E14" si="14">R10</f>
        <v>21712000</v>
      </c>
      <c r="F10" s="43">
        <f t="shared" ref="F10:F14" si="15">ROUND((E10/B10),0)</f>
        <v>32024</v>
      </c>
      <c r="G10" s="43">
        <f t="shared" ref="G10:G14" si="16">ROUND((E10/C10),0)</f>
        <v>26686</v>
      </c>
      <c r="H10" s="43">
        <f t="shared" ref="H10:H14" si="17">ROUND((E10/D10),0)</f>
        <v>22239</v>
      </c>
      <c r="I10" s="43" t="e">
        <f>#REF!</f>
        <v>#REF!</v>
      </c>
      <c r="J10" s="43">
        <f t="shared" ref="J10:J14" si="18">S10</f>
        <v>0</v>
      </c>
      <c r="O10" s="45">
        <v>0</v>
      </c>
      <c r="P10" s="45">
        <f t="shared" ref="P10:Q14" si="19">O10/1.2</f>
        <v>0</v>
      </c>
      <c r="Q10" s="45">
        <v>678</v>
      </c>
      <c r="R10" s="46">
        <v>21712000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9" t="e">
        <f t="shared" si="15"/>
        <v>#DIV/0!</v>
      </c>
      <c r="G11" s="9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19"/>
        <v>0</v>
      </c>
      <c r="R11" s="2">
        <v>0</v>
      </c>
    </row>
    <row r="12" spans="1:20" x14ac:dyDescent="0.25">
      <c r="A12" s="4">
        <f t="shared" si="10"/>
        <v>0</v>
      </c>
      <c r="B12" s="4">
        <f t="shared" si="11"/>
        <v>0</v>
      </c>
      <c r="C12" s="4">
        <f t="shared" si="12"/>
        <v>0</v>
      </c>
      <c r="D12" s="4">
        <f t="shared" si="13"/>
        <v>0</v>
      </c>
      <c r="E12" s="5">
        <f t="shared" si="14"/>
        <v>0</v>
      </c>
      <c r="F12" s="9" t="e">
        <f t="shared" si="15"/>
        <v>#DIV/0!</v>
      </c>
      <c r="G12" s="9" t="e">
        <f t="shared" si="16"/>
        <v>#DIV/0!</v>
      </c>
      <c r="H12" s="9" t="e">
        <f t="shared" si="17"/>
        <v>#DIV/0!</v>
      </c>
      <c r="I12" s="4" t="e">
        <f>#REF!</f>
        <v>#REF!</v>
      </c>
      <c r="J12" s="4">
        <f t="shared" si="18"/>
        <v>0</v>
      </c>
      <c r="O12">
        <v>0</v>
      </c>
      <c r="P12">
        <f t="shared" si="19"/>
        <v>0</v>
      </c>
      <c r="Q12">
        <f t="shared" si="19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10"/>
        <v>0</v>
      </c>
      <c r="B14" s="4">
        <f t="shared" si="11"/>
        <v>0</v>
      </c>
      <c r="C14" s="4">
        <f t="shared" si="12"/>
        <v>0</v>
      </c>
      <c r="D14" s="4">
        <f t="shared" si="13"/>
        <v>0</v>
      </c>
      <c r="E14" s="5">
        <f t="shared" si="14"/>
        <v>0</v>
      </c>
      <c r="F14" s="9" t="e">
        <f t="shared" si="15"/>
        <v>#DIV/0!</v>
      </c>
      <c r="G14" s="9" t="e">
        <f t="shared" si="16"/>
        <v>#DIV/0!</v>
      </c>
      <c r="H14" s="9" t="e">
        <f t="shared" si="17"/>
        <v>#DIV/0!</v>
      </c>
      <c r="I14" s="4" t="e">
        <f>#REF!</f>
        <v>#REF!</v>
      </c>
      <c r="J14" s="4">
        <f t="shared" si="18"/>
        <v>0</v>
      </c>
      <c r="O14">
        <v>0</v>
      </c>
      <c r="P14">
        <f t="shared" si="19"/>
        <v>0</v>
      </c>
      <c r="Q14">
        <f t="shared" si="19"/>
        <v>0</v>
      </c>
      <c r="R14" s="2">
        <v>0</v>
      </c>
    </row>
    <row r="15" spans="1:20" ht="36.75" customHeight="1" x14ac:dyDescent="0.25">
      <c r="A15" s="47" t="s">
        <v>37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s="45" customFormat="1" x14ac:dyDescent="0.25">
      <c r="A16" s="43">
        <f t="shared" ref="A16:A25" si="31">N16</f>
        <v>0</v>
      </c>
      <c r="B16" s="43">
        <f t="shared" ref="B16:B25" si="32">Q16</f>
        <v>694</v>
      </c>
      <c r="C16" s="43">
        <f t="shared" ref="C16:C25" si="33">B16*1.2</f>
        <v>832.8</v>
      </c>
      <c r="D16" s="43">
        <f t="shared" ref="D16:D25" si="34">C16*1.2</f>
        <v>999.3599999999999</v>
      </c>
      <c r="E16" s="44">
        <f t="shared" ref="E16:E25" si="35">R16</f>
        <v>23400000</v>
      </c>
      <c r="F16" s="43">
        <f t="shared" ref="F16:F25" si="36">ROUND((E16/B16),0)</f>
        <v>33718</v>
      </c>
      <c r="G16" s="43">
        <f t="shared" ref="G16:G25" si="37">ROUND((E16/C16),0)</f>
        <v>28098</v>
      </c>
      <c r="H16" s="43">
        <f t="shared" ref="H16:H25" si="38">ROUND((E16/D16),0)</f>
        <v>23415</v>
      </c>
      <c r="I16" s="43" t="e">
        <f>#REF!</f>
        <v>#REF!</v>
      </c>
      <c r="J16" s="43">
        <f t="shared" ref="J16:J25" si="39">S16</f>
        <v>0</v>
      </c>
      <c r="O16" s="45">
        <v>0</v>
      </c>
      <c r="P16" s="45">
        <f t="shared" ref="P16:Q25" si="40">O16/1.2</f>
        <v>0</v>
      </c>
      <c r="Q16" s="45">
        <v>694</v>
      </c>
      <c r="R16" s="46">
        <v>23400000</v>
      </c>
    </row>
    <row r="17" spans="1:25" x14ac:dyDescent="0.25">
      <c r="A17" s="4">
        <f t="shared" si="31"/>
        <v>0</v>
      </c>
      <c r="B17" s="4">
        <f t="shared" si="32"/>
        <v>707</v>
      </c>
      <c r="C17" s="4">
        <f t="shared" si="33"/>
        <v>848.4</v>
      </c>
      <c r="D17" s="4">
        <f t="shared" si="34"/>
        <v>1018.0799999999999</v>
      </c>
      <c r="E17" s="5">
        <f t="shared" si="35"/>
        <v>22600000</v>
      </c>
      <c r="F17" s="9">
        <f t="shared" si="36"/>
        <v>31966</v>
      </c>
      <c r="G17" s="9">
        <f t="shared" si="37"/>
        <v>26638</v>
      </c>
      <c r="H17" s="9">
        <f t="shared" si="38"/>
        <v>22199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707</v>
      </c>
      <c r="R17" s="2">
        <v>22600000</v>
      </c>
    </row>
    <row r="18" spans="1:25" s="51" customFormat="1" x14ac:dyDescent="0.25">
      <c r="A18" s="9">
        <f t="shared" si="31"/>
        <v>0</v>
      </c>
      <c r="B18" s="9">
        <f t="shared" si="32"/>
        <v>906</v>
      </c>
      <c r="C18" s="9">
        <f t="shared" si="33"/>
        <v>1087.2</v>
      </c>
      <c r="D18" s="9">
        <f t="shared" si="34"/>
        <v>1304.6400000000001</v>
      </c>
      <c r="E18" s="50">
        <f t="shared" si="35"/>
        <v>32000000</v>
      </c>
      <c r="F18" s="9">
        <f t="shared" si="36"/>
        <v>35320</v>
      </c>
      <c r="G18" s="9">
        <f t="shared" si="37"/>
        <v>29433</v>
      </c>
      <c r="H18" s="9">
        <f t="shared" si="38"/>
        <v>24528</v>
      </c>
      <c r="I18" s="9" t="e">
        <f>#REF!</f>
        <v>#REF!</v>
      </c>
      <c r="J18" s="9">
        <f t="shared" si="39"/>
        <v>0</v>
      </c>
      <c r="O18" s="51">
        <v>0</v>
      </c>
      <c r="P18" s="51">
        <f t="shared" si="40"/>
        <v>0</v>
      </c>
      <c r="Q18" s="51">
        <v>906</v>
      </c>
      <c r="R18" s="52">
        <v>32000000</v>
      </c>
    </row>
    <row r="19" spans="1:25" s="45" customFormat="1" x14ac:dyDescent="0.25">
      <c r="A19" s="43">
        <f t="shared" ref="A19:A22" si="41">N19</f>
        <v>0</v>
      </c>
      <c r="B19" s="43">
        <f t="shared" ref="B19:B22" si="42">Q19</f>
        <v>678</v>
      </c>
      <c r="C19" s="43">
        <f t="shared" ref="C19:C22" si="43">B19*1.2</f>
        <v>813.6</v>
      </c>
      <c r="D19" s="43">
        <f t="shared" ref="D19:D22" si="44">C19*1.2</f>
        <v>976.31999999999994</v>
      </c>
      <c r="E19" s="44">
        <f t="shared" ref="E19:E22" si="45">R19</f>
        <v>23500000</v>
      </c>
      <c r="F19" s="43">
        <f t="shared" ref="F19:F22" si="46">ROUND((E19/B19),0)</f>
        <v>34661</v>
      </c>
      <c r="G19" s="43">
        <f t="shared" ref="G19:G22" si="47">ROUND((E19/C19),0)</f>
        <v>28884</v>
      </c>
      <c r="H19" s="43">
        <f t="shared" ref="H19:H22" si="48">ROUND((E19/D19),0)</f>
        <v>24070</v>
      </c>
      <c r="I19" s="43" t="e">
        <f>#REF!</f>
        <v>#REF!</v>
      </c>
      <c r="J19" s="43">
        <f t="shared" ref="J19:J22" si="49">S19</f>
        <v>0</v>
      </c>
      <c r="O19" s="45">
        <v>0</v>
      </c>
      <c r="P19" s="45">
        <f t="shared" ref="P19:P22" si="50">O19/1.2</f>
        <v>0</v>
      </c>
      <c r="Q19" s="45">
        <v>678</v>
      </c>
      <c r="R19" s="46">
        <v>23500000</v>
      </c>
    </row>
    <row r="20" spans="1:25" x14ac:dyDescent="0.25">
      <c r="A20" s="4">
        <f t="shared" si="41"/>
        <v>0</v>
      </c>
      <c r="B20" s="4">
        <f t="shared" si="42"/>
        <v>0</v>
      </c>
      <c r="C20" s="4">
        <f t="shared" si="43"/>
        <v>0</v>
      </c>
      <c r="D20" s="4">
        <f t="shared" si="44"/>
        <v>0</v>
      </c>
      <c r="E20" s="5">
        <f t="shared" si="45"/>
        <v>0</v>
      </c>
      <c r="F20" s="9" t="e">
        <f t="shared" si="46"/>
        <v>#DIV/0!</v>
      </c>
      <c r="G20" s="9" t="e">
        <f t="shared" si="47"/>
        <v>#DIV/0!</v>
      </c>
      <c r="H20" s="9" t="e">
        <f t="shared" si="48"/>
        <v>#DIV/0!</v>
      </c>
      <c r="I20" s="4" t="e">
        <f>#REF!</f>
        <v>#REF!</v>
      </c>
      <c r="J20" s="4">
        <f t="shared" si="49"/>
        <v>0</v>
      </c>
      <c r="O20">
        <v>0</v>
      </c>
      <c r="P20">
        <f t="shared" si="50"/>
        <v>0</v>
      </c>
      <c r="Q20">
        <f t="shared" ref="Q19:Q22" si="51">P20/1.2</f>
        <v>0</v>
      </c>
      <c r="R20" s="2">
        <v>0</v>
      </c>
    </row>
    <row r="21" spans="1:25" x14ac:dyDescent="0.25">
      <c r="A21" s="4">
        <f t="shared" si="41"/>
        <v>0</v>
      </c>
      <c r="B21" s="4">
        <f t="shared" si="42"/>
        <v>0</v>
      </c>
      <c r="C21" s="4">
        <f t="shared" si="43"/>
        <v>0</v>
      </c>
      <c r="D21" s="4">
        <f t="shared" si="44"/>
        <v>0</v>
      </c>
      <c r="E21" s="5">
        <f t="shared" si="45"/>
        <v>0</v>
      </c>
      <c r="F21" s="9" t="e">
        <f t="shared" si="46"/>
        <v>#DIV/0!</v>
      </c>
      <c r="G21" s="9" t="e">
        <f t="shared" si="47"/>
        <v>#DIV/0!</v>
      </c>
      <c r="H21" s="9" t="e">
        <f t="shared" si="48"/>
        <v>#DIV/0!</v>
      </c>
      <c r="I21" s="4" t="e">
        <f>#REF!</f>
        <v>#REF!</v>
      </c>
      <c r="J21" s="4">
        <f t="shared" si="49"/>
        <v>0</v>
      </c>
      <c r="O21">
        <v>0</v>
      </c>
      <c r="P21">
        <f t="shared" si="50"/>
        <v>0</v>
      </c>
      <c r="Q21">
        <f t="shared" si="51"/>
        <v>0</v>
      </c>
      <c r="R21" s="2">
        <v>0</v>
      </c>
    </row>
    <row r="22" spans="1:25" x14ac:dyDescent="0.25">
      <c r="A22" s="4">
        <f t="shared" si="41"/>
        <v>0</v>
      </c>
      <c r="B22" s="4">
        <f t="shared" si="42"/>
        <v>0</v>
      </c>
      <c r="C22" s="4">
        <f t="shared" si="43"/>
        <v>0</v>
      </c>
      <c r="D22" s="4">
        <f t="shared" si="44"/>
        <v>0</v>
      </c>
      <c r="E22" s="5">
        <f t="shared" si="45"/>
        <v>0</v>
      </c>
      <c r="F22" s="9" t="e">
        <f t="shared" si="46"/>
        <v>#DIV/0!</v>
      </c>
      <c r="G22" s="9" t="e">
        <f t="shared" si="47"/>
        <v>#DIV/0!</v>
      </c>
      <c r="H22" s="9" t="e">
        <f t="shared" si="48"/>
        <v>#DIV/0!</v>
      </c>
      <c r="I22" s="4" t="e">
        <f>#REF!</f>
        <v>#REF!</v>
      </c>
      <c r="J22" s="4">
        <f t="shared" si="49"/>
        <v>0</v>
      </c>
      <c r="O22">
        <v>0</v>
      </c>
      <c r="P22">
        <f t="shared" si="50"/>
        <v>0</v>
      </c>
      <c r="Q22">
        <f t="shared" si="51"/>
        <v>0</v>
      </c>
      <c r="R22" s="2">
        <v>0</v>
      </c>
    </row>
    <row r="23" spans="1:25" x14ac:dyDescent="0.25">
      <c r="A23" s="4">
        <f t="shared" ref="A23" si="52">N23</f>
        <v>0</v>
      </c>
      <c r="B23" s="4">
        <f t="shared" ref="B23" si="53">Q23</f>
        <v>0</v>
      </c>
      <c r="C23" s="4">
        <f t="shared" ref="C23" si="54">B23*1.2</f>
        <v>0</v>
      </c>
      <c r="D23" s="4">
        <f t="shared" ref="D23" si="55">C23*1.2</f>
        <v>0</v>
      </c>
      <c r="E23" s="5">
        <f t="shared" ref="E23" si="56">R23</f>
        <v>0</v>
      </c>
      <c r="F23" s="9" t="e">
        <f t="shared" ref="F23" si="57">ROUND((E23/B23),0)</f>
        <v>#DIV/0!</v>
      </c>
      <c r="G23" s="9" t="e">
        <f t="shared" ref="G23" si="58">ROUND((E23/C23),0)</f>
        <v>#DIV/0!</v>
      </c>
      <c r="H23" s="9" t="e">
        <f t="shared" ref="H23" si="59">ROUND((E23/D23),0)</f>
        <v>#DIV/0!</v>
      </c>
      <c r="I23" s="4" t="e">
        <f>#REF!</f>
        <v>#REF!</v>
      </c>
      <c r="J23" s="4">
        <f t="shared" ref="J23" si="60">S23</f>
        <v>0</v>
      </c>
      <c r="O23">
        <v>0</v>
      </c>
      <c r="P23">
        <f t="shared" ref="P23" si="61">O23/1.2</f>
        <v>0</v>
      </c>
      <c r="Q23">
        <f t="shared" ref="Q23" si="62">P23/1.2</f>
        <v>0</v>
      </c>
      <c r="R23" s="2">
        <v>0</v>
      </c>
    </row>
    <row r="24" spans="1:25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32500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29500</v>
      </c>
      <c r="X28" s="22"/>
    </row>
    <row r="29" spans="1:25" ht="15.75" x14ac:dyDescent="0.25">
      <c r="F29"/>
      <c r="G29" s="7"/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F30"/>
      <c r="G30" s="7"/>
      <c r="S30" s="10"/>
      <c r="T30" s="10"/>
      <c r="U30" s="17" t="s">
        <v>17</v>
      </c>
      <c r="V30" s="23"/>
      <c r="W30" s="24">
        <f>X30-X31</f>
        <v>1</v>
      </c>
      <c r="X30" s="25">
        <v>2025</v>
      </c>
    </row>
    <row r="31" spans="1:25" ht="15.75" x14ac:dyDescent="0.25">
      <c r="F31"/>
      <c r="G31" s="7"/>
      <c r="H31" s="6"/>
      <c r="I31" s="6"/>
      <c r="S31" s="10"/>
      <c r="T31" s="10"/>
      <c r="U31" s="17" t="s">
        <v>18</v>
      </c>
      <c r="V31" s="23"/>
      <c r="W31" s="24">
        <f>W32-W30</f>
        <v>59</v>
      </c>
      <c r="X31" s="31">
        <v>2024</v>
      </c>
      <c r="Y31" t="s">
        <v>43</v>
      </c>
    </row>
    <row r="32" spans="1:25" ht="15.75" x14ac:dyDescent="0.25">
      <c r="E32" t="s">
        <v>41</v>
      </c>
      <c r="F32">
        <v>61.52</v>
      </c>
      <c r="G32" s="7">
        <f>F32*10.764</f>
        <v>662.20128</v>
      </c>
      <c r="I32">
        <v>662</v>
      </c>
      <c r="S32" s="10"/>
      <c r="T32" s="10"/>
      <c r="U32" s="17" t="s">
        <v>19</v>
      </c>
      <c r="V32" s="23"/>
      <c r="W32" s="24">
        <v>60</v>
      </c>
      <c r="X32" s="24"/>
    </row>
    <row r="33" spans="5:26" ht="48" customHeight="1" x14ac:dyDescent="0.25">
      <c r="E33" t="s">
        <v>42</v>
      </c>
      <c r="F33">
        <v>2.75</v>
      </c>
      <c r="G33" s="7">
        <f>F33*10.764</f>
        <v>29.600999999999999</v>
      </c>
      <c r="I33">
        <v>30</v>
      </c>
      <c r="P33" s="48" t="s">
        <v>40</v>
      </c>
      <c r="Q33" s="48"/>
      <c r="R33" s="48"/>
      <c r="S33" s="48"/>
      <c r="T33" s="49"/>
      <c r="U33" s="21" t="s">
        <v>20</v>
      </c>
      <c r="V33" s="23"/>
      <c r="W33" s="24">
        <f>90*W30/W32</f>
        <v>1.5</v>
      </c>
      <c r="X33" s="24"/>
    </row>
    <row r="34" spans="5:26" ht="15.75" x14ac:dyDescent="0.25">
      <c r="F34"/>
      <c r="G34" s="7">
        <f>SUM(G32:G33)</f>
        <v>691.80228</v>
      </c>
      <c r="I34">
        <f>SUM(I32:I33)</f>
        <v>692</v>
      </c>
      <c r="U34" s="17"/>
      <c r="V34" s="26"/>
      <c r="W34" s="27">
        <v>0</v>
      </c>
      <c r="X34" s="27"/>
    </row>
    <row r="35" spans="5:26" ht="15.75" x14ac:dyDescent="0.25">
      <c r="F35"/>
      <c r="G35" s="7"/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5:26" ht="15.75" x14ac:dyDescent="0.25">
      <c r="F36"/>
      <c r="G36" s="7"/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5:26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29500</v>
      </c>
      <c r="X37" s="22"/>
    </row>
    <row r="38" spans="5:26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5:26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32500</v>
      </c>
      <c r="X39" s="22"/>
    </row>
    <row r="40" spans="5:26" ht="15.75" x14ac:dyDescent="0.25">
      <c r="S40" s="10"/>
      <c r="T40" s="10"/>
      <c r="U40" s="23"/>
      <c r="V40" s="23"/>
      <c r="W40" s="24"/>
      <c r="X40" s="24"/>
    </row>
    <row r="41" spans="5:26" ht="15.75" x14ac:dyDescent="0.25">
      <c r="S41" s="10"/>
      <c r="T41" s="10"/>
      <c r="U41" s="28" t="s">
        <v>38</v>
      </c>
      <c r="V41" s="30"/>
      <c r="W41" s="25">
        <v>692</v>
      </c>
      <c r="X41" s="24"/>
    </row>
    <row r="42" spans="5:26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22490000</v>
      </c>
      <c r="X42" s="33">
        <v>500000</v>
      </c>
      <c r="Y42" s="15">
        <f>W42+X42</f>
        <v>22990000</v>
      </c>
    </row>
    <row r="43" spans="5:26" ht="15.75" x14ac:dyDescent="0.25">
      <c r="S43" s="11"/>
      <c r="T43" s="10"/>
      <c r="U43" s="17" t="s">
        <v>25</v>
      </c>
      <c r="V43" s="23"/>
      <c r="W43" s="34">
        <f>W42*0.95</f>
        <v>21365500</v>
      </c>
      <c r="X43" s="35"/>
      <c r="Y43" s="41">
        <f>Y42*0.95</f>
        <v>21840500</v>
      </c>
      <c r="Z43" s="41">
        <f>Y43*0.75</f>
        <v>16380375</v>
      </c>
    </row>
    <row r="44" spans="5:26" ht="15.75" x14ac:dyDescent="0.25">
      <c r="S44" s="10"/>
      <c r="T44" s="10"/>
      <c r="U44" s="17" t="s">
        <v>26</v>
      </c>
      <c r="V44" s="23"/>
      <c r="W44" s="34">
        <f>W42*0.8</f>
        <v>17992000</v>
      </c>
      <c r="X44" s="34"/>
      <c r="Y44" s="41">
        <f>Y42*0.8</f>
        <v>18392000</v>
      </c>
    </row>
    <row r="45" spans="5:26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5:26" ht="15.75" x14ac:dyDescent="0.25">
      <c r="U46" s="37" t="s">
        <v>27</v>
      </c>
      <c r="V46" s="38"/>
      <c r="W46" s="39">
        <f>W27*W41</f>
        <v>2076000</v>
      </c>
      <c r="X46" s="39"/>
      <c r="Z46" s="41">
        <f>W43*0.75</f>
        <v>16024125</v>
      </c>
    </row>
    <row r="47" spans="5:26" ht="15.75" x14ac:dyDescent="0.25">
      <c r="U47" s="17" t="s">
        <v>28</v>
      </c>
      <c r="V47" s="23"/>
      <c r="W47" s="36"/>
      <c r="X47" s="36"/>
    </row>
    <row r="48" spans="5:26" ht="15.75" x14ac:dyDescent="0.25">
      <c r="U48" s="40" t="s">
        <v>29</v>
      </c>
      <c r="V48" s="36"/>
      <c r="W48" s="34">
        <f>W42*0.025/12</f>
        <v>46854.166666666664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S44"/>
  <sheetViews>
    <sheetView topLeftCell="D4" zoomScaleNormal="100" workbookViewId="0">
      <selection activeCell="S8" sqref="S8:S11"/>
    </sheetView>
  </sheetViews>
  <sheetFormatPr defaultRowHeight="15" x14ac:dyDescent="0.25"/>
  <cols>
    <col min="19" max="19" width="13.5703125" customWidth="1"/>
  </cols>
  <sheetData>
    <row r="8" spans="16:19" x14ac:dyDescent="0.25">
      <c r="S8">
        <v>13400000</v>
      </c>
    </row>
    <row r="9" spans="16:19" x14ac:dyDescent="0.25">
      <c r="S9">
        <v>804000</v>
      </c>
    </row>
    <row r="10" spans="16:19" x14ac:dyDescent="0.25">
      <c r="P10">
        <v>43.82</v>
      </c>
      <c r="Q10">
        <f>P10*10.764</f>
        <v>471.67847999999998</v>
      </c>
      <c r="S10">
        <v>30000</v>
      </c>
    </row>
    <row r="11" spans="16:19" x14ac:dyDescent="0.25">
      <c r="S11">
        <f>SUM(S8:S10)</f>
        <v>14234000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1:R13"/>
  <sheetViews>
    <sheetView topLeftCell="D6" workbookViewId="0">
      <selection activeCell="R14" sqref="R14"/>
    </sheetView>
  </sheetViews>
  <sheetFormatPr defaultRowHeight="15" x14ac:dyDescent="0.25"/>
  <sheetData>
    <row r="11" spans="17:18" x14ac:dyDescent="0.25">
      <c r="Q11">
        <v>61.66</v>
      </c>
    </row>
    <row r="12" spans="17:18" x14ac:dyDescent="0.25">
      <c r="Q12">
        <v>2.84</v>
      </c>
    </row>
    <row r="13" spans="17:18" x14ac:dyDescent="0.25">
      <c r="Q13">
        <f>SUM(Q11:Q12)</f>
        <v>64.5</v>
      </c>
      <c r="R13">
        <f>Q13*10.764</f>
        <v>694.27799999999991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N6" sqref="N6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8:P19"/>
  <sheetViews>
    <sheetView zoomScaleNormal="100" workbookViewId="0">
      <selection activeCell="P11" sqref="P11"/>
    </sheetView>
  </sheetViews>
  <sheetFormatPr defaultRowHeight="15" x14ac:dyDescent="0.25"/>
  <sheetData>
    <row r="8" spans="15:16" x14ac:dyDescent="0.25">
      <c r="O8">
        <v>61.66</v>
      </c>
    </row>
    <row r="9" spans="15:16" x14ac:dyDescent="0.25">
      <c r="O9">
        <v>2.84</v>
      </c>
    </row>
    <row r="10" spans="15:16" x14ac:dyDescent="0.25">
      <c r="O10">
        <f>SUM(O8:O9)</f>
        <v>64.5</v>
      </c>
      <c r="P10">
        <f>O10*10.764</f>
        <v>694.27799999999991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4:Q21"/>
  <sheetViews>
    <sheetView topLeftCell="A13" zoomScaleNormal="100" workbookViewId="0">
      <selection activeCell="Q21" sqref="Q21"/>
    </sheetView>
  </sheetViews>
  <sheetFormatPr defaultRowHeight="15" x14ac:dyDescent="0.25"/>
  <cols>
    <col min="17" max="17" width="16.42578125" customWidth="1"/>
  </cols>
  <sheetData>
    <row r="14" spans="14:15" x14ac:dyDescent="0.25">
      <c r="N14">
        <v>61.32</v>
      </c>
    </row>
    <row r="15" spans="14:15" x14ac:dyDescent="0.25">
      <c r="N15">
        <v>2.75</v>
      </c>
    </row>
    <row r="16" spans="14:15" x14ac:dyDescent="0.25">
      <c r="N16">
        <f>SUM(N14:N15)</f>
        <v>64.069999999999993</v>
      </c>
      <c r="O16">
        <f>N16*10.764</f>
        <v>689.64947999999993</v>
      </c>
    </row>
    <row r="18" spans="17:17" x14ac:dyDescent="0.25">
      <c r="Q18">
        <v>20001000</v>
      </c>
    </row>
    <row r="19" spans="17:17" x14ac:dyDescent="0.25">
      <c r="Q19">
        <v>342000</v>
      </c>
    </row>
    <row r="20" spans="17:17" x14ac:dyDescent="0.25">
      <c r="Q20">
        <v>30000</v>
      </c>
    </row>
    <row r="21" spans="17:17" x14ac:dyDescent="0.25">
      <c r="Q21">
        <f>SUM(Q18:Q20)</f>
        <v>20373000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6:Y8"/>
  <sheetViews>
    <sheetView topLeftCell="I1" zoomScaleNormal="100" workbookViewId="0">
      <selection activeCell="Y9" sqref="Y9"/>
    </sheetView>
  </sheetViews>
  <sheetFormatPr defaultRowHeight="15" x14ac:dyDescent="0.25"/>
  <sheetData>
    <row r="6" spans="24:25" x14ac:dyDescent="0.25">
      <c r="X6">
        <v>79.17</v>
      </c>
    </row>
    <row r="7" spans="24:25" x14ac:dyDescent="0.25">
      <c r="X7">
        <v>2.75</v>
      </c>
    </row>
    <row r="8" spans="24:25" x14ac:dyDescent="0.25">
      <c r="X8">
        <f>SUM(X6:X7)</f>
        <v>81.92</v>
      </c>
      <c r="Y8">
        <f>X8*10.764</f>
        <v>881.78688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4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1" sqref="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3:R16"/>
  <sheetViews>
    <sheetView zoomScaleNormal="100" workbookViewId="0">
      <selection activeCell="S10" sqref="S10"/>
    </sheetView>
  </sheetViews>
  <sheetFormatPr defaultRowHeight="15" x14ac:dyDescent="0.25"/>
  <cols>
    <col min="18" max="18" width="13.7109375" customWidth="1"/>
  </cols>
  <sheetData>
    <row r="13" spans="18:18" x14ac:dyDescent="0.25">
      <c r="R13" s="42">
        <v>20200000</v>
      </c>
    </row>
    <row r="14" spans="18:18" x14ac:dyDescent="0.25">
      <c r="R14" s="42">
        <v>1212000</v>
      </c>
    </row>
    <row r="15" spans="18:18" x14ac:dyDescent="0.25">
      <c r="R15" s="42">
        <v>300000</v>
      </c>
    </row>
    <row r="16" spans="18:18" x14ac:dyDescent="0.25">
      <c r="R16" s="42">
        <v>21712000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2025-02-08T08:28:19Z</dcterms:modified>
</cp:coreProperties>
</file>