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I\Khodadad Circle Branch\Ketan Mandal sheath\"/>
    </mc:Choice>
  </mc:AlternateContent>
  <xr:revisionPtr revIDLastSave="0" documentId="13_ncr:1_{B836A30D-E09F-4F4F-8B3B-AB2457BAC75F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P10" i="4" l="1"/>
  <c r="S10" i="4" s="1"/>
  <c r="P9" i="4"/>
  <c r="C12" i="4"/>
  <c r="D12" i="4" s="1"/>
  <c r="B11" i="4"/>
  <c r="D10" i="4"/>
  <c r="D11" i="4"/>
  <c r="D13" i="4"/>
  <c r="D14" i="4"/>
  <c r="D15" i="4"/>
  <c r="C10" i="4"/>
  <c r="C4" i="4"/>
  <c r="C5" i="4"/>
  <c r="C6" i="4"/>
  <c r="C7" i="4"/>
  <c r="C8" i="4"/>
  <c r="C9" i="4"/>
  <c r="R12" i="4"/>
  <c r="S12" i="4"/>
  <c r="P12" i="4"/>
  <c r="O12" i="4"/>
  <c r="R11" i="4"/>
  <c r="O11" i="4"/>
  <c r="S11" i="4"/>
  <c r="P11" i="4"/>
  <c r="O10" i="4"/>
  <c r="R10" i="4" s="1"/>
  <c r="S8" i="4"/>
  <c r="O8" i="4"/>
  <c r="R8" i="4" s="1"/>
  <c r="R7" i="4"/>
  <c r="S7" i="4"/>
  <c r="P7" i="4"/>
  <c r="O7" i="4"/>
  <c r="P6" i="4"/>
  <c r="S6" i="4" s="1"/>
  <c r="O5" i="4"/>
  <c r="R5" i="4" s="1"/>
  <c r="P5" i="4"/>
  <c r="P4" i="4"/>
  <c r="S4" i="4" s="1"/>
  <c r="P3" i="4"/>
  <c r="S3" i="4" s="1"/>
  <c r="P2" i="4"/>
  <c r="S2" i="4" s="1"/>
  <c r="F5" i="4"/>
  <c r="B2" i="4"/>
  <c r="C2" i="4"/>
  <c r="D23" i="23"/>
  <c r="I4" i="23"/>
  <c r="I3" i="23"/>
  <c r="R3" i="4"/>
  <c r="R2" i="4"/>
  <c r="R6" i="4"/>
  <c r="S5" i="4"/>
  <c r="R4" i="4"/>
  <c r="D2" i="25"/>
  <c r="C13" i="4"/>
  <c r="C14" i="4"/>
  <c r="F6" i="4" l="1"/>
  <c r="C15" i="4"/>
  <c r="F4" i="4"/>
  <c r="F2" i="4"/>
  <c r="G2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G30" i="4"/>
  <c r="G31" i="4" s="1"/>
  <c r="J14" i="4"/>
  <c r="I14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C21" i="23"/>
  <c r="H33" i="23"/>
  <c r="C25" i="23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6" i="4" l="1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G4" i="4"/>
  <c r="B3" i="4"/>
  <c r="F3" i="4" s="1"/>
  <c r="G6" i="4"/>
  <c r="D6" i="4"/>
  <c r="H6" i="4"/>
  <c r="H9" i="4"/>
  <c r="H5" i="4"/>
  <c r="D9" i="4"/>
  <c r="G9" i="4"/>
  <c r="D5" i="4"/>
  <c r="G5" i="4"/>
  <c r="G8" i="4"/>
  <c r="D8" i="4"/>
  <c r="H8" i="4"/>
  <c r="D4" i="4"/>
  <c r="H4" i="4" s="1"/>
  <c r="G7" i="4"/>
  <c r="G3" i="4"/>
  <c r="D7" i="4"/>
  <c r="H7" i="4" s="1"/>
  <c r="D3" i="4"/>
  <c r="H3" i="4"/>
  <c r="O9" i="4"/>
  <c r="R9" i="4" s="1"/>
  <c r="S9" i="4"/>
</calcChain>
</file>

<file path=xl/sharedStrings.xml><?xml version="1.0" encoding="utf-8"?>
<sst xmlns="http://schemas.openxmlformats.org/spreadsheetml/2006/main" count="111" uniqueCount="87">
  <si>
    <t>Sr. No.</t>
  </si>
  <si>
    <t>Value</t>
  </si>
  <si>
    <t>Floor</t>
  </si>
  <si>
    <t>Carpet area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</si>
  <si>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</si>
  <si>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</si>
  <si>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</si>
  <si>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</si>
  <si>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</si>
  <si>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</si>
  <si>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</si>
  <si>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</si>
  <si>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</si>
  <si>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</si>
  <si>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</si>
  <si>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</si>
  <si>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</si>
  <si>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</si>
  <si>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</si>
  <si>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</si>
  <si>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</si>
  <si>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</si>
  <si>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</si>
  <si>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</si>
  <si>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</si>
  <si>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</si>
  <si>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</si>
  <si>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</si>
  <si>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</si>
  <si>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</si>
  <si>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</si>
  <si>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</si>
  <si>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</si>
  <si>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</si>
  <si>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</si>
  <si>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</si>
  <si>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</si>
  <si>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</si>
  <si>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</si>
  <si>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</si>
  <si>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</si>
  <si>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</si>
  <si>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</si>
  <si>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</si>
  <si>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</si>
  <si>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</si>
  <si>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</si>
  <si>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</si>
  <si>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</si>
  <si>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</si>
  <si>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</si>
  <si>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</si>
  <si>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</si>
  <si>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</si>
  <si>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</si>
  <si>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</si>
  <si>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</si>
  <si>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</si>
  <si>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</si>
  <si>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</si>
  <si>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</si>
  <si>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</si>
  <si>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</si>
  <si>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</si>
  <si>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</si>
  <si>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BUA Rate</t>
  </si>
  <si>
    <t>CA Rate</t>
  </si>
  <si>
    <t>Flat No</t>
  </si>
  <si>
    <t>Sq. M.</t>
  </si>
  <si>
    <t>Lead No. 14157</t>
  </si>
  <si>
    <t>Ketan Mandal sheath</t>
  </si>
  <si>
    <t>BOI (Khodadad Circle Branch)</t>
  </si>
  <si>
    <t>page</t>
  </si>
  <si>
    <t>ageement</t>
  </si>
  <si>
    <t>23.09.2019</t>
  </si>
  <si>
    <t xml:space="preserve">previous valuation report </t>
  </si>
  <si>
    <t>05.12.2019</t>
  </si>
  <si>
    <t>9665121618 - Kamle sir</t>
  </si>
  <si>
    <t>rate on CA</t>
  </si>
  <si>
    <t>new</t>
  </si>
  <si>
    <t>BOI -Khodadad Circle Branch- Ketan Mandal sheath - proposed building  Arihant Siddhi Building with flat no.F07 on 17th floor</t>
  </si>
  <si>
    <t>17th Flr</t>
  </si>
  <si>
    <t>As per Plan</t>
  </si>
  <si>
    <t>BUA (10%)</t>
  </si>
  <si>
    <t>Built up area (10%)</t>
  </si>
  <si>
    <t>Rate on Built up  area (10%)</t>
  </si>
  <si>
    <t>2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</si>
</sst>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0.0"/>
  </numFmts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3" fontId="17" fillId="0" borderId="8" xfId="1" applyFont="1" applyFill="1" applyBorder="1"/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8" fillId="2" borderId="0" xfId="0" applyNumberFormat="1" applyFont="1" applyFill="1"/>
    <xf numFmtId="3" fontId="15" fillId="0" borderId="0" xfId="0" applyNumberFormat="1" applyFont="1"/>
    <xf numFmtId="0" fontId="18" fillId="0" borderId="0" xfId="0" applyFont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0" fontId="18" fillId="2" borderId="0" xfId="0" applyFont="1" applyFill="1" applyAlignment="1">
      <alignment horizontal="center"/>
    </xf>
    <xf numFmtId="43" fontId="19" fillId="2" borderId="0" xfId="0" applyNumberFormat="1" applyFont="1" applyFill="1"/>
    <xf numFmtId="165" fontId="0" fillId="0" borderId="0" xfId="0" applyNumberFormat="1"/>
    <xf numFmtId="4" fontId="0" fillId="2" borderId="0" xfId="0" applyNumberFormat="1" applyFill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3" fontId="0" fillId="0" borderId="7" xfId="0" applyNumberFormat="1" applyFont="1" applyBorder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190500</xdr:rowOff>
    </xdr:from>
    <xdr:to>
      <xdr:col>9</xdr:col>
      <xdr:colOff>520212</xdr:colOff>
      <xdr:row>14</xdr:row>
      <xdr:rowOff>19239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015802-B039-3623-681A-BC4DA51F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1462" y="1765788"/>
          <a:ext cx="4344865" cy="13527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10</xdr:col>
      <xdr:colOff>239714</xdr:colOff>
      <xdr:row>52</xdr:row>
      <xdr:rowOff>57637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B0C87B-4333-F327-E305-BFCD596B8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260981"/>
          <a:ext cx="11383964" cy="3486637"/>
        </a:xfrm>
        <a:prstGeom prst="rect">
          <a:avLst/>
        </a:prstGeom>
      </xdr:spPr>
    </xdr:pic>
    <xdr:clientData/>
  </xdr:twoCellAnchor>
  <xdr:twoCellAnchor editAs="oneCell">
    <xdr:from>
      <xdr:col>10</xdr:col>
      <xdr:colOff>278423</xdr:colOff>
      <xdr:row>1</xdr:row>
      <xdr:rowOff>36634</xdr:rowOff>
    </xdr:from>
    <xdr:to>
      <xdr:col>17</xdr:col>
      <xdr:colOff>446942</xdr:colOff>
      <xdr:row>20</xdr:row>
      <xdr:rowOff>100569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B23A15-4338-AE28-935D-5672FC9B2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22673" y="227134"/>
          <a:ext cx="4652596" cy="4210973"/>
        </a:xfrm>
        <a:prstGeom prst="rect">
          <a:avLst/>
        </a:prstGeom>
      </xdr:spPr>
    </xdr:pic>
    <xdr:clientData/>
  </xdr:twoCellAnchor>
  <xdr:twoCellAnchor editAs="oneCell">
    <xdr:from>
      <xdr:col>10</xdr:col>
      <xdr:colOff>505557</xdr:colOff>
      <xdr:row>21</xdr:row>
      <xdr:rowOff>102577</xdr:rowOff>
    </xdr:from>
    <xdr:to>
      <xdr:col>39</xdr:col>
      <xdr:colOff>485334</xdr:colOff>
      <xdr:row>41</xdr:row>
      <xdr:rowOff>113403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337268-8141-80F5-A54B-4BC2B1BF9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49807" y="4630615"/>
          <a:ext cx="17842815" cy="4077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305523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B570A4-949C-40B5-CA43-0B6B36BE4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2323" cy="7925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9</xdr:col>
      <xdr:colOff>572346</xdr:colOff>
      <xdr:row>77</xdr:row>
      <xdr:rowOff>115193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6D4897-4CB5-16CA-E65C-30236558B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6058746" cy="6401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10</xdr:col>
      <xdr:colOff>67535</xdr:colOff>
      <xdr:row>102</xdr:row>
      <xdr:rowOff>124454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17C1F7-C421-F7C7-6894-6944F5514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049500"/>
          <a:ext cx="6163535" cy="45059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11</xdr:col>
      <xdr:colOff>381989</xdr:colOff>
      <xdr:row>138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C12E76-C4BE-7489-28DF-4C334A20F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812000"/>
          <a:ext cx="7087589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10</xdr:col>
      <xdr:colOff>286641</xdr:colOff>
      <xdr:row>173</xdr:row>
      <xdr:rowOff>38956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E5587C2-9DCA-73BA-3E5A-B905F430B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860500"/>
          <a:ext cx="6382641" cy="61349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34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E8C5AB-2379-BF12-B1BC-ED7BCB4DD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654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14</xdr:col>
      <xdr:colOff>382244</xdr:colOff>
      <xdr:row>78</xdr:row>
      <xdr:rowOff>29669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A633F0-0465-C5CB-3368-02E32A021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8916644" cy="7840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11</xdr:col>
      <xdr:colOff>29515</xdr:colOff>
      <xdr:row>119</xdr:row>
      <xdr:rowOff>182037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72E466-12BE-FA29-1DDB-6AD106E6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000"/>
          <a:ext cx="6735115" cy="7611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14</xdr:col>
      <xdr:colOff>334613</xdr:colOff>
      <xdr:row>164</xdr:row>
      <xdr:rowOff>67828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87A4A9-AEE9-A4C9-0344-D42CA1DA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050500"/>
          <a:ext cx="8869013" cy="825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14</xdr:col>
      <xdr:colOff>429876</xdr:colOff>
      <xdr:row>207</xdr:row>
      <xdr:rowOff>39222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67EC0F-815F-34B4-44CB-40240D792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432500"/>
          <a:ext cx="8964276" cy="8040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14</xdr:col>
      <xdr:colOff>467981</xdr:colOff>
      <xdr:row>251</xdr:row>
      <xdr:rowOff>39222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8E1E52-512E-CE20-15A3-45585DD26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814500"/>
          <a:ext cx="9002381" cy="8040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14</xdr:col>
      <xdr:colOff>306034</xdr:colOff>
      <xdr:row>294</xdr:row>
      <xdr:rowOff>124932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BCF2446-8E71-F580-215D-850C437C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196500"/>
          <a:ext cx="8840434" cy="7935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14</xdr:col>
      <xdr:colOff>448929</xdr:colOff>
      <xdr:row>333</xdr:row>
      <xdr:rowOff>58142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6FAC3A0-F6BE-7E98-0CAA-B40FE0C07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388000"/>
          <a:ext cx="8983329" cy="7106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14</xdr:col>
      <xdr:colOff>48823</xdr:colOff>
      <xdr:row>381</xdr:row>
      <xdr:rowOff>1196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3328E08-5493-2D2F-2E6F-98390553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4008000"/>
          <a:ext cx="8583223" cy="8573696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383</xdr:row>
      <xdr:rowOff>161925</xdr:rowOff>
    </xdr:from>
    <xdr:to>
      <xdr:col>9</xdr:col>
      <xdr:colOff>552450</xdr:colOff>
      <xdr:row>414</xdr:row>
      <xdr:rowOff>28575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A66290BA-F918-CF96-EC32-A06DB0983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3123425"/>
          <a:ext cx="5734050" cy="57721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416</xdr:row>
      <xdr:rowOff>180975</xdr:rowOff>
    </xdr:from>
    <xdr:to>
      <xdr:col>9</xdr:col>
      <xdr:colOff>552450</xdr:colOff>
      <xdr:row>445</xdr:row>
      <xdr:rowOff>28575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FE50A7E3-03CE-767C-B5F7-BAD2AD292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9428975"/>
          <a:ext cx="5734050" cy="53721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20" t="s">
        <v>42</v>
      </c>
      <c r="H2" s="121"/>
    </row>
    <row r="3" spans="2:17" ht="15.75" thickBot="1" x14ac:dyDescent="0.3">
      <c r="B3" s="30" t="s">
        <v>32</v>
      </c>
      <c r="C3" s="32">
        <v>215620</v>
      </c>
      <c r="D3" s="30"/>
      <c r="E3" s="30"/>
      <c r="F3" s="30"/>
      <c r="G3" s="43" t="s">
        <v>43</v>
      </c>
      <c r="H3" s="44" t="s">
        <v>44</v>
      </c>
      <c r="I3" s="45"/>
      <c r="K3" s="46" t="s">
        <v>45</v>
      </c>
      <c r="L3" s="47"/>
      <c r="N3" s="48" t="s">
        <v>46</v>
      </c>
      <c r="O3" s="49"/>
      <c r="P3" s="49"/>
      <c r="Q3" s="50"/>
    </row>
    <row r="4" spans="2:17" ht="27" thickBot="1" x14ac:dyDescent="0.3">
      <c r="B4" s="30" t="s">
        <v>33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23</v>
      </c>
      <c r="L4" s="55" t="s">
        <v>24</v>
      </c>
      <c r="N4" s="43" t="s">
        <v>43</v>
      </c>
      <c r="O4" s="56" t="s">
        <v>44</v>
      </c>
      <c r="P4" s="57"/>
    </row>
    <row r="5" spans="2:17" ht="15.75" thickBot="1" x14ac:dyDescent="0.3">
      <c r="B5" s="30" t="s">
        <v>47</v>
      </c>
      <c r="C5" s="33">
        <f>C3+C4</f>
        <v>323430</v>
      </c>
      <c r="D5" s="34" t="s">
        <v>34</v>
      </c>
      <c r="E5" s="35">
        <f>ROUND(C5/10.764,0)</f>
        <v>30047</v>
      </c>
      <c r="F5" s="34" t="s">
        <v>35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48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25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49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27</v>
      </c>
      <c r="L7" s="58" t="s">
        <v>28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50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51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26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52</v>
      </c>
      <c r="C10" s="33">
        <f>C6+D9</f>
        <v>299028</v>
      </c>
      <c r="D10" s="34" t="s">
        <v>34</v>
      </c>
      <c r="E10" s="35">
        <f>ROUND(C10/10.764,0)</f>
        <v>27780</v>
      </c>
      <c r="F10" s="34" t="s">
        <v>35</v>
      </c>
      <c r="G10" s="51">
        <v>7</v>
      </c>
      <c r="H10" s="52">
        <v>7</v>
      </c>
      <c r="I10" s="53">
        <v>93</v>
      </c>
      <c r="K10" s="66" t="s">
        <v>29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30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36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31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37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38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53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7" zoomScale="130" zoomScaleNormal="130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08" t="s">
        <v>81</v>
      </c>
      <c r="D2" s="12"/>
      <c r="F2" s="5"/>
      <c r="G2" s="5"/>
      <c r="H2" s="108" t="s">
        <v>68</v>
      </c>
      <c r="I2" s="92" t="s">
        <v>35</v>
      </c>
    </row>
    <row r="3" spans="1:13" ht="18.75" x14ac:dyDescent="0.3">
      <c r="A3" s="10" t="s">
        <v>7</v>
      </c>
      <c r="B3" s="13"/>
      <c r="C3" s="113">
        <f>C4+C5</f>
        <v>28000</v>
      </c>
      <c r="D3" s="14" t="s">
        <v>78</v>
      </c>
      <c r="F3" s="79" t="s">
        <v>82</v>
      </c>
      <c r="G3" s="92" t="s">
        <v>61</v>
      </c>
      <c r="H3" s="84">
        <v>56.29</v>
      </c>
      <c r="I3" s="81">
        <f>H3*10.764</f>
        <v>605.90555999999992</v>
      </c>
      <c r="J3" s="84"/>
    </row>
    <row r="4" spans="1:13" ht="30" x14ac:dyDescent="0.25">
      <c r="A4" s="15" t="s">
        <v>8</v>
      </c>
      <c r="B4" s="13"/>
      <c r="C4" s="113">
        <v>3000</v>
      </c>
      <c r="D4" s="16"/>
      <c r="F4" s="91" t="s">
        <v>86</v>
      </c>
      <c r="G4" s="92" t="s">
        <v>83</v>
      </c>
      <c r="H4" s="106"/>
      <c r="I4" s="81">
        <f>I3*1.1</f>
        <v>666.49611599999992</v>
      </c>
      <c r="J4" s="80"/>
      <c r="K4" s="3"/>
      <c r="L4" s="3"/>
    </row>
    <row r="5" spans="1:13" x14ac:dyDescent="0.25">
      <c r="A5" s="10" t="s">
        <v>9</v>
      </c>
      <c r="B5" s="13"/>
      <c r="C5" s="113">
        <v>25000</v>
      </c>
      <c r="D5" s="16"/>
      <c r="F5" s="5"/>
      <c r="G5" s="80"/>
      <c r="H5" s="80"/>
      <c r="I5" s="81"/>
    </row>
    <row r="6" spans="1:13" x14ac:dyDescent="0.25">
      <c r="A6" s="10" t="s">
        <v>10</v>
      </c>
      <c r="B6" s="13"/>
      <c r="C6" s="113">
        <f>C4</f>
        <v>3000</v>
      </c>
      <c r="D6" s="16"/>
      <c r="F6" s="5"/>
      <c r="G6" s="80"/>
      <c r="H6" s="84"/>
      <c r="I6" s="81"/>
    </row>
    <row r="7" spans="1:13" x14ac:dyDescent="0.25">
      <c r="A7" s="10" t="s">
        <v>11</v>
      </c>
      <c r="B7" s="17"/>
      <c r="C7" s="4">
        <v>0</v>
      </c>
      <c r="D7" s="18"/>
      <c r="E7" s="3"/>
    </row>
    <row r="8" spans="1:13" x14ac:dyDescent="0.25">
      <c r="A8" s="10" t="s">
        <v>12</v>
      </c>
      <c r="B8" s="17"/>
      <c r="C8" s="4">
        <f>C9-C7</f>
        <v>60</v>
      </c>
      <c r="D8" s="92"/>
      <c r="E8" s="109" t="s">
        <v>79</v>
      </c>
      <c r="F8" s="80" t="s">
        <v>75</v>
      </c>
      <c r="G8" s="80" t="s">
        <v>76</v>
      </c>
    </row>
    <row r="9" spans="1:13" x14ac:dyDescent="0.25">
      <c r="A9" s="10" t="s">
        <v>13</v>
      </c>
      <c r="B9" s="17"/>
      <c r="C9" s="4">
        <v>60</v>
      </c>
      <c r="D9" s="93"/>
      <c r="E9" s="92">
        <v>2025</v>
      </c>
      <c r="M9" s="78"/>
    </row>
    <row r="10" spans="1:13" ht="30" x14ac:dyDescent="0.25">
      <c r="A10" s="15" t="s">
        <v>14</v>
      </c>
      <c r="B10" s="17"/>
      <c r="C10" s="4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14">
        <f>C10%</f>
        <v>0</v>
      </c>
      <c r="D11" s="20"/>
      <c r="E11" s="3"/>
    </row>
    <row r="12" spans="1:13" x14ac:dyDescent="0.25">
      <c r="A12" s="10" t="s">
        <v>15</v>
      </c>
      <c r="B12" s="13"/>
      <c r="C12" s="113">
        <f>C6*C11</f>
        <v>0</v>
      </c>
      <c r="D12" s="16"/>
      <c r="E12" s="80"/>
    </row>
    <row r="13" spans="1:13" x14ac:dyDescent="0.25">
      <c r="A13" s="10" t="s">
        <v>16</v>
      </c>
      <c r="B13" s="13"/>
      <c r="C13" s="113">
        <f>C6-C12</f>
        <v>3000</v>
      </c>
      <c r="D13" s="16"/>
    </row>
    <row r="14" spans="1:13" x14ac:dyDescent="0.25">
      <c r="A14" s="10" t="s">
        <v>9</v>
      </c>
      <c r="B14" s="13"/>
      <c r="C14" s="113">
        <f>C5</f>
        <v>25000</v>
      </c>
      <c r="D14" s="16"/>
      <c r="F14" s="78"/>
      <c r="G14" s="78"/>
      <c r="H14" s="4"/>
    </row>
    <row r="15" spans="1:13" x14ac:dyDescent="0.25">
      <c r="B15" s="13"/>
      <c r="C15" s="113"/>
      <c r="D15" s="16"/>
      <c r="H15" s="4"/>
    </row>
    <row r="16" spans="1:13" x14ac:dyDescent="0.25">
      <c r="A16" s="21" t="s">
        <v>17</v>
      </c>
      <c r="B16" s="22"/>
      <c r="C16" s="115">
        <f>C14+C13</f>
        <v>28000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21" t="s">
        <v>61</v>
      </c>
      <c r="B18" s="5"/>
      <c r="C18" s="116">
        <v>606</v>
      </c>
      <c r="D18" s="103"/>
      <c r="E18" s="104"/>
      <c r="H18" s="105"/>
    </row>
    <row r="19" spans="1:8" ht="21" x14ac:dyDescent="0.35">
      <c r="A19" s="10"/>
      <c r="B19" s="4"/>
      <c r="C19" s="117">
        <f>C18*C16</f>
        <v>16968000</v>
      </c>
      <c r="D19" t="s">
        <v>40</v>
      </c>
      <c r="E19" s="110"/>
      <c r="H19" s="4"/>
    </row>
    <row r="20" spans="1:8" x14ac:dyDescent="0.25">
      <c r="A20" s="10"/>
      <c r="B20" s="38"/>
      <c r="C20" s="38">
        <f>C19*0.9</f>
        <v>15271200</v>
      </c>
      <c r="D20" t="s">
        <v>18</v>
      </c>
      <c r="E20" s="83"/>
      <c r="F20" s="6"/>
      <c r="H20" s="78"/>
    </row>
    <row r="21" spans="1:8" x14ac:dyDescent="0.25">
      <c r="A21" s="10"/>
      <c r="C21" s="38">
        <f>C19*80%</f>
        <v>13574400</v>
      </c>
      <c r="D21" t="s">
        <v>19</v>
      </c>
      <c r="E21" s="83"/>
      <c r="F21" s="38"/>
    </row>
    <row r="22" spans="1:8" x14ac:dyDescent="0.25">
      <c r="A22" s="10"/>
      <c r="D22" s="3"/>
      <c r="E22" s="83"/>
      <c r="F22" t="s">
        <v>77</v>
      </c>
    </row>
    <row r="23" spans="1:8" x14ac:dyDescent="0.25">
      <c r="A23" s="24" t="s">
        <v>20</v>
      </c>
      <c r="B23" s="25"/>
      <c r="C23" s="118">
        <f>C4*D23</f>
        <v>1999800</v>
      </c>
      <c r="D23" s="124">
        <f>C18*1.1</f>
        <v>666.6</v>
      </c>
      <c r="E23" s="83"/>
    </row>
    <row r="24" spans="1:8" x14ac:dyDescent="0.25">
      <c r="A24" s="10" t="s">
        <v>21</v>
      </c>
      <c r="D24" s="3"/>
      <c r="E24" s="3"/>
    </row>
    <row r="25" spans="1:8" x14ac:dyDescent="0.25">
      <c r="A25" s="26" t="s">
        <v>22</v>
      </c>
      <c r="B25" s="11"/>
      <c r="C25" s="38">
        <f>C19*0.03/12</f>
        <v>42420</v>
      </c>
      <c r="D25" s="83"/>
      <c r="E25" s="83"/>
    </row>
    <row r="26" spans="1:8" x14ac:dyDescent="0.25">
      <c r="C26" s="38"/>
      <c r="D26" s="23"/>
      <c r="F26" s="80" t="s">
        <v>69</v>
      </c>
    </row>
    <row r="27" spans="1:8" x14ac:dyDescent="0.25">
      <c r="A27" s="5" t="s">
        <v>80</v>
      </c>
      <c r="B27" s="5"/>
      <c r="C27" s="119"/>
      <c r="D27" s="82"/>
    </row>
    <row r="28" spans="1:8" x14ac:dyDescent="0.25">
      <c r="D28" s="78"/>
    </row>
    <row r="29" spans="1:8" x14ac:dyDescent="0.25">
      <c r="D29"/>
      <c r="G29" s="3"/>
      <c r="H29" s="3"/>
    </row>
    <row r="30" spans="1:8" ht="18.75" x14ac:dyDescent="0.3">
      <c r="A30" t="s">
        <v>73</v>
      </c>
      <c r="D30"/>
      <c r="E30" s="122" t="s">
        <v>71</v>
      </c>
      <c r="F30" s="122"/>
      <c r="G30" s="3"/>
      <c r="H30" s="3"/>
    </row>
    <row r="31" spans="1:8" ht="18.75" x14ac:dyDescent="0.3">
      <c r="A31" t="s">
        <v>74</v>
      </c>
      <c r="B31" s="6">
        <v>8000000</v>
      </c>
      <c r="D31"/>
      <c r="E31" s="122" t="s">
        <v>70</v>
      </c>
      <c r="F31" s="122"/>
      <c r="G31" s="3"/>
      <c r="H31" s="3"/>
    </row>
    <row r="32" spans="1:8" ht="18.75" x14ac:dyDescent="0.3">
      <c r="D32"/>
      <c r="E32" s="107" t="s">
        <v>40</v>
      </c>
      <c r="F32" s="94"/>
      <c r="G32" s="3"/>
      <c r="H32" s="3"/>
    </row>
    <row r="33" spans="1:8" ht="18.75" x14ac:dyDescent="0.3">
      <c r="D33"/>
      <c r="E33" s="94" t="s">
        <v>18</v>
      </c>
      <c r="F33" s="94"/>
      <c r="G33" s="3"/>
      <c r="H33" s="83">
        <f>F32*80</f>
        <v>0</v>
      </c>
    </row>
    <row r="34" spans="1:8" ht="18.75" x14ac:dyDescent="0.3">
      <c r="D34"/>
      <c r="E34" s="94" t="s">
        <v>19</v>
      </c>
      <c r="F34" s="94"/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opLeftCell="B1" zoomScaleNormal="100" workbookViewId="0">
      <selection activeCell="S10" sqref="S10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20.5703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84</v>
      </c>
      <c r="D1" s="1" t="s">
        <v>5</v>
      </c>
      <c r="E1" s="1" t="s">
        <v>1</v>
      </c>
      <c r="F1" s="1" t="s">
        <v>4</v>
      </c>
      <c r="G1" s="1" t="s">
        <v>85</v>
      </c>
      <c r="H1" s="1" t="s">
        <v>6</v>
      </c>
      <c r="I1" s="1" t="s">
        <v>2</v>
      </c>
      <c r="J1" s="1" t="s">
        <v>67</v>
      </c>
      <c r="O1" s="1" t="s">
        <v>61</v>
      </c>
      <c r="P1" s="1" t="s">
        <v>83</v>
      </c>
      <c r="Q1" s="1" t="s">
        <v>1</v>
      </c>
      <c r="R1" s="1" t="s">
        <v>66</v>
      </c>
      <c r="S1" s="1" t="s">
        <v>65</v>
      </c>
      <c r="U1" s="2" t="s">
        <v>36</v>
      </c>
      <c r="V1" s="2"/>
      <c r="W1" s="2"/>
      <c r="X1" s="2"/>
      <c r="Y1" s="2"/>
    </row>
    <row r="2" spans="1:32" x14ac:dyDescent="0.25">
      <c r="B2" s="78">
        <f>C2/1.1</f>
        <v>357.85123966942143</v>
      </c>
      <c r="C2" s="111">
        <f>D2/1.1</f>
        <v>393.63636363636363</v>
      </c>
      <c r="D2" s="96">
        <v>433</v>
      </c>
      <c r="E2" s="96">
        <v>10400000</v>
      </c>
      <c r="F2" s="96">
        <f>E2/B2</f>
        <v>29062.355658198619</v>
      </c>
      <c r="G2" s="85">
        <f>E2/C2</f>
        <v>26420.323325635105</v>
      </c>
      <c r="H2">
        <f>E2/D2</f>
        <v>24018.475750577367</v>
      </c>
      <c r="I2">
        <v>16</v>
      </c>
      <c r="J2">
        <v>1605</v>
      </c>
      <c r="O2" s="95">
        <v>915</v>
      </c>
      <c r="P2" s="96">
        <f>O2*1.1</f>
        <v>1006.5000000000001</v>
      </c>
      <c r="Q2" s="96">
        <v>26334900</v>
      </c>
      <c r="R2" s="112">
        <f t="shared" ref="R2:R3" si="0">Q2/O2</f>
        <v>28781.311475409835</v>
      </c>
      <c r="S2" s="96">
        <f t="shared" ref="S2:S7" si="1">Q2/P2</f>
        <v>26164.82861400894</v>
      </c>
      <c r="T2" s="96"/>
      <c r="U2" s="97">
        <v>2022</v>
      </c>
      <c r="V2" s="3"/>
      <c r="W2" s="3"/>
      <c r="X2" s="3"/>
      <c r="Y2" s="3"/>
      <c r="AB2" s="40"/>
    </row>
    <row r="3" spans="1:32" x14ac:dyDescent="0.25">
      <c r="B3" s="101">
        <f>C3/1.1</f>
        <v>545.45454545454538</v>
      </c>
      <c r="C3">
        <v>600</v>
      </c>
      <c r="D3" s="96">
        <f t="shared" ref="D3:D15" si="2">C3*1.2</f>
        <v>720</v>
      </c>
      <c r="E3" s="96">
        <v>12000000</v>
      </c>
      <c r="F3" s="112">
        <f t="shared" ref="F3:F6" si="3">E3/B3</f>
        <v>22000.000000000004</v>
      </c>
      <c r="G3" s="85">
        <f t="shared" ref="G3:G7" si="4">E3/C3</f>
        <v>20000</v>
      </c>
      <c r="H3">
        <f t="shared" ref="H3:H7" si="5">E3/D3</f>
        <v>16666.666666666668</v>
      </c>
      <c r="I3">
        <v>19</v>
      </c>
      <c r="J3">
        <v>1902</v>
      </c>
      <c r="O3" s="95">
        <v>673</v>
      </c>
      <c r="P3" s="96">
        <f>O3*1.1</f>
        <v>740.30000000000007</v>
      </c>
      <c r="Q3" s="96">
        <v>21556029</v>
      </c>
      <c r="R3" s="96">
        <f t="shared" si="0"/>
        <v>32029.760772659734</v>
      </c>
      <c r="S3" s="96">
        <f t="shared" si="1"/>
        <v>29117.964338781574</v>
      </c>
      <c r="T3" s="96"/>
      <c r="U3" s="97"/>
      <c r="V3" s="3"/>
      <c r="W3" s="3"/>
      <c r="X3" s="3"/>
      <c r="Y3" s="3"/>
      <c r="AF3" s="40"/>
    </row>
    <row r="4" spans="1:32" x14ac:dyDescent="0.25">
      <c r="B4" s="101">
        <v>415</v>
      </c>
      <c r="C4">
        <f>B4*1.1</f>
        <v>456.50000000000006</v>
      </c>
      <c r="D4" s="96">
        <f t="shared" si="2"/>
        <v>547.80000000000007</v>
      </c>
      <c r="E4" s="96">
        <v>11000000</v>
      </c>
      <c r="F4" s="96">
        <f t="shared" si="3"/>
        <v>26506.024096385543</v>
      </c>
      <c r="G4" s="85">
        <f t="shared" si="4"/>
        <v>24096.385542168671</v>
      </c>
      <c r="H4">
        <f t="shared" si="5"/>
        <v>20080.321285140559</v>
      </c>
      <c r="I4">
        <v>21</v>
      </c>
      <c r="J4">
        <v>2105</v>
      </c>
      <c r="O4" s="95">
        <v>915</v>
      </c>
      <c r="P4" s="96">
        <f>O4*1.1</f>
        <v>1006.5000000000001</v>
      </c>
      <c r="Q4" s="96">
        <v>28554781</v>
      </c>
      <c r="R4" s="96">
        <f>Q4/O4</f>
        <v>31207.410928961748</v>
      </c>
      <c r="S4" s="96">
        <f t="shared" si="1"/>
        <v>28370.373571783406</v>
      </c>
      <c r="T4" s="96"/>
      <c r="U4" s="97"/>
      <c r="V4" s="3"/>
      <c r="W4" s="3"/>
      <c r="X4" s="3"/>
      <c r="Y4" s="3"/>
    </row>
    <row r="5" spans="1:32" x14ac:dyDescent="0.25">
      <c r="B5" s="78">
        <v>648</v>
      </c>
      <c r="C5">
        <f>B5*1.1</f>
        <v>712.80000000000007</v>
      </c>
      <c r="D5" s="96">
        <f t="shared" si="2"/>
        <v>855.36</v>
      </c>
      <c r="E5" s="96">
        <v>21000000</v>
      </c>
      <c r="F5" s="96">
        <f t="shared" si="3"/>
        <v>32407.407407407409</v>
      </c>
      <c r="G5" s="85">
        <f t="shared" si="4"/>
        <v>29461.279461279457</v>
      </c>
      <c r="H5">
        <f t="shared" si="5"/>
        <v>24551.066217732885</v>
      </c>
      <c r="I5">
        <v>2</v>
      </c>
      <c r="J5">
        <v>212</v>
      </c>
      <c r="O5" s="95">
        <f>P5/1.2</f>
        <v>418.45049999999998</v>
      </c>
      <c r="P5" s="96">
        <f>46.65*10.764</f>
        <v>502.14059999999995</v>
      </c>
      <c r="Q5" s="96">
        <v>9000000</v>
      </c>
      <c r="R5" s="96">
        <f>Q5/O5</f>
        <v>21507.920291647399</v>
      </c>
      <c r="S5" s="96">
        <f t="shared" si="1"/>
        <v>17923.266909706166</v>
      </c>
      <c r="T5" s="96"/>
      <c r="U5" s="97"/>
      <c r="V5" s="3"/>
      <c r="W5" s="3"/>
      <c r="X5" s="3"/>
      <c r="Y5" s="3"/>
    </row>
    <row r="6" spans="1:32" x14ac:dyDescent="0.25">
      <c r="B6">
        <v>760</v>
      </c>
      <c r="C6">
        <f t="shared" ref="C6:C12" si="6">B6*1.2</f>
        <v>912</v>
      </c>
      <c r="D6" s="96">
        <f t="shared" si="2"/>
        <v>1094.3999999999999</v>
      </c>
      <c r="E6" s="96">
        <v>17000000</v>
      </c>
      <c r="F6" s="112">
        <f t="shared" si="3"/>
        <v>22368.42105263158</v>
      </c>
      <c r="G6" s="85">
        <f t="shared" si="4"/>
        <v>18640.350877192981</v>
      </c>
      <c r="H6">
        <f t="shared" si="5"/>
        <v>15533.625730994154</v>
      </c>
      <c r="I6">
        <v>6</v>
      </c>
      <c r="J6">
        <v>604</v>
      </c>
      <c r="O6" s="96">
        <v>421.3</v>
      </c>
      <c r="P6" s="96">
        <f>46.98*10.764</f>
        <v>505.69271999999995</v>
      </c>
      <c r="Q6" s="96">
        <v>12350000</v>
      </c>
      <c r="R6" s="96">
        <f>Q6/O6</f>
        <v>29314.028008544978</v>
      </c>
      <c r="S6" s="96">
        <f t="shared" si="1"/>
        <v>24421.945405897877</v>
      </c>
      <c r="T6" s="96"/>
      <c r="U6" s="97"/>
      <c r="V6" s="3"/>
      <c r="W6" s="3"/>
      <c r="X6" s="3"/>
      <c r="Y6" s="3"/>
    </row>
    <row r="7" spans="1:32" x14ac:dyDescent="0.25">
      <c r="B7">
        <v>525</v>
      </c>
      <c r="C7">
        <f t="shared" si="6"/>
        <v>630</v>
      </c>
      <c r="D7" s="96">
        <f t="shared" si="2"/>
        <v>756</v>
      </c>
      <c r="E7" s="96">
        <v>12000000</v>
      </c>
      <c r="F7" s="112">
        <f t="shared" ref="F7:F14" si="7">ROUND((E7/B7),0)</f>
        <v>22857</v>
      </c>
      <c r="G7" s="85">
        <f t="shared" si="4"/>
        <v>19047.619047619046</v>
      </c>
      <c r="H7">
        <f t="shared" si="5"/>
        <v>15873.015873015873</v>
      </c>
      <c r="I7">
        <v>8</v>
      </c>
      <c r="J7">
        <v>801</v>
      </c>
      <c r="N7">
        <v>39.229999999999997</v>
      </c>
      <c r="O7" s="96">
        <f>N7*10.764</f>
        <v>422.27171999999996</v>
      </c>
      <c r="P7" s="96">
        <f>47.06*10.764</f>
        <v>506.55383999999998</v>
      </c>
      <c r="Q7" s="96">
        <v>13800000</v>
      </c>
      <c r="R7" s="96">
        <f t="shared" ref="R7:R12" si="8">Q7/O7</f>
        <v>32680.379353843542</v>
      </c>
      <c r="S7" s="96">
        <f t="shared" si="1"/>
        <v>27242.908670872974</v>
      </c>
      <c r="T7" s="96"/>
      <c r="U7" s="97"/>
      <c r="V7" s="3"/>
      <c r="W7" s="3"/>
      <c r="X7" s="3"/>
      <c r="Y7" s="3"/>
    </row>
    <row r="8" spans="1:32" x14ac:dyDescent="0.25">
      <c r="B8">
        <v>650</v>
      </c>
      <c r="C8">
        <f t="shared" si="6"/>
        <v>780</v>
      </c>
      <c r="D8" s="96">
        <f t="shared" si="2"/>
        <v>936</v>
      </c>
      <c r="E8" s="96">
        <v>19000000</v>
      </c>
      <c r="F8" s="96">
        <f t="shared" si="7"/>
        <v>29231</v>
      </c>
      <c r="G8" s="85">
        <f t="shared" ref="G8:G9" si="9">F8/C8</f>
        <v>37.475641025641025</v>
      </c>
      <c r="H8">
        <f t="shared" ref="H8:H13" si="10">F8/D8</f>
        <v>31.229700854700855</v>
      </c>
      <c r="I8">
        <v>3</v>
      </c>
      <c r="J8">
        <v>331</v>
      </c>
      <c r="O8" s="96">
        <f>P8/1.1</f>
        <v>738.18181818181813</v>
      </c>
      <c r="P8" s="96">
        <v>812</v>
      </c>
      <c r="Q8" s="96">
        <v>18000000</v>
      </c>
      <c r="R8" s="125">
        <f t="shared" si="8"/>
        <v>24384.236453201971</v>
      </c>
      <c r="S8" s="96">
        <f t="shared" ref="S8:S12" si="11">Q8/P8</f>
        <v>22167.487684729065</v>
      </c>
      <c r="T8" s="96"/>
      <c r="U8" s="97"/>
      <c r="V8" s="3"/>
      <c r="W8" s="3"/>
      <c r="X8" s="3"/>
      <c r="Y8" s="3"/>
    </row>
    <row r="9" spans="1:32" x14ac:dyDescent="0.25">
      <c r="B9">
        <v>747</v>
      </c>
      <c r="C9">
        <f t="shared" si="6"/>
        <v>896.4</v>
      </c>
      <c r="D9" s="96">
        <f t="shared" si="2"/>
        <v>1075.6799999999998</v>
      </c>
      <c r="E9" s="96">
        <v>19000000</v>
      </c>
      <c r="F9" s="96">
        <f t="shared" si="7"/>
        <v>25435</v>
      </c>
      <c r="G9" s="85">
        <f t="shared" si="9"/>
        <v>28.374609549308346</v>
      </c>
      <c r="H9">
        <f t="shared" si="10"/>
        <v>23.645507957756958</v>
      </c>
      <c r="I9">
        <v>2</v>
      </c>
      <c r="J9">
        <v>203</v>
      </c>
      <c r="O9" s="96">
        <f>P9/1.1</f>
        <v>492.17900727272718</v>
      </c>
      <c r="P9" s="96">
        <f>50.297*10.764</f>
        <v>541.39690799999994</v>
      </c>
      <c r="Q9" s="96">
        <v>13500000</v>
      </c>
      <c r="R9" s="112">
        <f t="shared" si="8"/>
        <v>27429.044718519159</v>
      </c>
      <c r="S9" s="96">
        <f t="shared" si="11"/>
        <v>24935.495198653778</v>
      </c>
      <c r="T9" s="96"/>
      <c r="U9" s="3"/>
      <c r="V9" s="3"/>
      <c r="W9" s="3"/>
      <c r="X9" s="3"/>
      <c r="Y9" s="3"/>
    </row>
    <row r="10" spans="1:32" ht="16.5" x14ac:dyDescent="0.3">
      <c r="B10">
        <v>734</v>
      </c>
      <c r="C10">
        <f>B10*1.1</f>
        <v>807.40000000000009</v>
      </c>
      <c r="D10" s="96">
        <f t="shared" si="2"/>
        <v>968.88000000000011</v>
      </c>
      <c r="E10" s="96">
        <v>21900000</v>
      </c>
      <c r="F10" s="96">
        <f t="shared" si="7"/>
        <v>29837</v>
      </c>
      <c r="G10">
        <f t="shared" ref="G10:G14" si="12">ROUND((E10/C10),0)</f>
        <v>27124</v>
      </c>
      <c r="H10">
        <f t="shared" si="10"/>
        <v>30.79535133349847</v>
      </c>
      <c r="I10">
        <v>14</v>
      </c>
      <c r="J10">
        <v>1401</v>
      </c>
      <c r="N10">
        <v>94.02</v>
      </c>
      <c r="O10" s="96">
        <f>N10*10.764</f>
        <v>1012.0312799999999</v>
      </c>
      <c r="P10" s="96">
        <f>O10*1.1</f>
        <v>1113.234408</v>
      </c>
      <c r="Q10" s="96">
        <v>27500000</v>
      </c>
      <c r="R10" s="112">
        <f t="shared" si="8"/>
        <v>27173.073148490035</v>
      </c>
      <c r="S10" s="96">
        <f t="shared" si="11"/>
        <v>24702.793771354576</v>
      </c>
      <c r="T10" s="96"/>
      <c r="U10" s="3"/>
      <c r="V10" s="3"/>
      <c r="W10" s="98"/>
      <c r="X10" s="99"/>
      <c r="Y10" s="99"/>
      <c r="Z10" s="29"/>
      <c r="AA10" s="29"/>
      <c r="AB10" s="29"/>
      <c r="AC10" s="29"/>
      <c r="AD10" s="29"/>
    </row>
    <row r="11" spans="1:32" ht="18.75" x14ac:dyDescent="0.25">
      <c r="B11" s="78">
        <f>C11/1.1</f>
        <v>1272.7272727272725</v>
      </c>
      <c r="C11">
        <v>1400</v>
      </c>
      <c r="D11" s="96">
        <f t="shared" si="2"/>
        <v>1680</v>
      </c>
      <c r="E11" s="96">
        <v>35900000</v>
      </c>
      <c r="F11" s="5">
        <f t="shared" si="7"/>
        <v>28207</v>
      </c>
      <c r="G11">
        <f t="shared" si="12"/>
        <v>25643</v>
      </c>
      <c r="H11">
        <f t="shared" si="10"/>
        <v>16.789880952380951</v>
      </c>
      <c r="J11">
        <v>14</v>
      </c>
      <c r="O11">
        <f>P11/1.1</f>
        <v>586.54014545454527</v>
      </c>
      <c r="P11" s="96">
        <f>59.94*10.764</f>
        <v>645.1941599999999</v>
      </c>
      <c r="Q11" s="96">
        <v>13100000</v>
      </c>
      <c r="R11" s="125">
        <f t="shared" si="8"/>
        <v>22334.362108919282</v>
      </c>
      <c r="S11" s="96">
        <f t="shared" si="11"/>
        <v>20303.965553562979</v>
      </c>
      <c r="T11" s="96"/>
      <c r="U11" s="3"/>
      <c r="V11" s="3"/>
      <c r="W11" s="100"/>
      <c r="X11" s="3"/>
      <c r="Y11" s="3"/>
    </row>
    <row r="12" spans="1:32" x14ac:dyDescent="0.25">
      <c r="B12">
        <v>1108</v>
      </c>
      <c r="C12">
        <f>B12*1.1</f>
        <v>1218.8000000000002</v>
      </c>
      <c r="D12" s="96">
        <f t="shared" si="2"/>
        <v>1462.5600000000002</v>
      </c>
      <c r="E12" s="96">
        <v>31700000</v>
      </c>
      <c r="F12" s="5">
        <f t="shared" si="7"/>
        <v>28610</v>
      </c>
      <c r="G12">
        <f t="shared" si="12"/>
        <v>26009</v>
      </c>
      <c r="H12">
        <f t="shared" si="10"/>
        <v>19.561590635597852</v>
      </c>
      <c r="I12">
        <f t="shared" ref="I12:I14" si="13">U12</f>
        <v>0</v>
      </c>
      <c r="J12">
        <f t="shared" ref="J12:J14" si="14">V12</f>
        <v>0</v>
      </c>
      <c r="N12">
        <v>39.96</v>
      </c>
      <c r="O12" s="96">
        <f>N12*10.764</f>
        <v>430.12943999999999</v>
      </c>
      <c r="P12" s="96">
        <f>47.95*10.764</f>
        <v>516.13379999999995</v>
      </c>
      <c r="Q12" s="96">
        <v>12250000</v>
      </c>
      <c r="R12" s="96">
        <f t="shared" si="8"/>
        <v>28479.799011199979</v>
      </c>
      <c r="S12" s="96">
        <f t="shared" si="11"/>
        <v>23734.15575573621</v>
      </c>
      <c r="T12" s="96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5">B13*1.1</f>
        <v>0</v>
      </c>
      <c r="D13" s="96">
        <f t="shared" si="2"/>
        <v>0</v>
      </c>
      <c r="E13" s="96"/>
      <c r="F13" t="e">
        <f t="shared" si="7"/>
        <v>#DIV/0!</v>
      </c>
      <c r="G13" t="e">
        <f t="shared" si="12"/>
        <v>#DIV/0!</v>
      </c>
      <c r="H13" t="e">
        <f t="shared" si="10"/>
        <v>#DIV/0!</v>
      </c>
      <c r="I13">
        <f t="shared" si="13"/>
        <v>0</v>
      </c>
      <c r="J13">
        <f t="shared" si="14"/>
        <v>0</v>
      </c>
      <c r="S13" s="96"/>
      <c r="T13" s="96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5"/>
        <v>0</v>
      </c>
      <c r="D14" s="96">
        <f t="shared" si="2"/>
        <v>0</v>
      </c>
      <c r="E14" s="96"/>
      <c r="F14" t="e">
        <f t="shared" si="7"/>
        <v>#DIV/0!</v>
      </c>
      <c r="G14" t="e">
        <f t="shared" si="12"/>
        <v>#DIV/0!</v>
      </c>
      <c r="H14" t="e">
        <f t="shared" ref="H14" si="16">ROUND((E14/D14),0)</f>
        <v>#DIV/0!</v>
      </c>
      <c r="I14">
        <f t="shared" si="13"/>
        <v>0</v>
      </c>
      <c r="J14">
        <f t="shared" si="14"/>
        <v>0</v>
      </c>
      <c r="S14" s="96"/>
      <c r="T14" s="96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 s="96">
        <f t="shared" si="2"/>
        <v>0</v>
      </c>
      <c r="E15" s="96"/>
      <c r="F15" t="e">
        <f t="shared" ref="F15:F18" si="18">ROUND((E15/B15),0)</f>
        <v>#DIV/0!</v>
      </c>
      <c r="G15" t="e">
        <f t="shared" ref="G15:G18" si="19">ROUND((E15/C15),0)</f>
        <v>#DIV/0!</v>
      </c>
      <c r="H15" t="e">
        <f t="shared" ref="H15:H18" si="20">ROUND((E15/D15),0)</f>
        <v>#DIV/0!</v>
      </c>
      <c r="I15">
        <f t="shared" ref="I15:J18" si="21">U15</f>
        <v>0</v>
      </c>
      <c r="J15">
        <f t="shared" si="21"/>
        <v>0</v>
      </c>
      <c r="S15" s="96"/>
      <c r="T15" s="96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2">B16*1.2</f>
        <v>0</v>
      </c>
      <c r="D16">
        <f t="shared" ref="D15:D18" si="23">C16*1.2</f>
        <v>0</v>
      </c>
      <c r="E16" s="96"/>
      <c r="F16" t="e">
        <f t="shared" si="18"/>
        <v>#DIV/0!</v>
      </c>
      <c r="G16" t="e">
        <f t="shared" si="19"/>
        <v>#DIV/0!</v>
      </c>
      <c r="H16" t="e">
        <f t="shared" si="20"/>
        <v>#DIV/0!</v>
      </c>
      <c r="I16">
        <f t="shared" si="21"/>
        <v>0</v>
      </c>
      <c r="J16">
        <f t="shared" si="21"/>
        <v>0</v>
      </c>
      <c r="S16" s="96"/>
      <c r="T16" s="96"/>
    </row>
    <row r="17" spans="1:25" x14ac:dyDescent="0.25">
      <c r="B17">
        <f t="shared" ref="B17:B18" si="24">O17</f>
        <v>0</v>
      </c>
      <c r="C17">
        <f t="shared" si="22"/>
        <v>0</v>
      </c>
      <c r="D17">
        <f t="shared" si="23"/>
        <v>0</v>
      </c>
      <c r="E17" s="96"/>
      <c r="F17" t="e">
        <f t="shared" si="18"/>
        <v>#DIV/0!</v>
      </c>
      <c r="G17" t="e">
        <f t="shared" si="19"/>
        <v>#DIV/0!</v>
      </c>
      <c r="H17" t="e">
        <f t="shared" si="20"/>
        <v>#DIV/0!</v>
      </c>
      <c r="I17">
        <f t="shared" si="21"/>
        <v>0</v>
      </c>
      <c r="J17">
        <f t="shared" si="21"/>
        <v>0</v>
      </c>
      <c r="S17" s="96"/>
      <c r="T17" s="96"/>
    </row>
    <row r="18" spans="1:25" x14ac:dyDescent="0.25">
      <c r="B18">
        <f t="shared" si="24"/>
        <v>0</v>
      </c>
      <c r="C18">
        <f t="shared" si="22"/>
        <v>0</v>
      </c>
      <c r="D18">
        <f t="shared" si="23"/>
        <v>0</v>
      </c>
      <c r="E18" s="96"/>
      <c r="F18" t="e">
        <f t="shared" si="18"/>
        <v>#DIV/0!</v>
      </c>
      <c r="G18" t="e">
        <f t="shared" si="19"/>
        <v>#DIV/0!</v>
      </c>
      <c r="H18" t="e">
        <f t="shared" si="20"/>
        <v>#DIV/0!</v>
      </c>
      <c r="I18">
        <f t="shared" si="21"/>
        <v>0</v>
      </c>
      <c r="J18">
        <f t="shared" si="21"/>
        <v>0</v>
      </c>
      <c r="S18" s="96"/>
      <c r="T18" s="96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62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60</v>
      </c>
      <c r="D22" s="86"/>
      <c r="E22" s="102"/>
      <c r="F22" s="88" t="s">
        <v>61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57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63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64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56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57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55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58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59</v>
      </c>
      <c r="G31" s="88">
        <f>G30</f>
        <v>0</v>
      </c>
      <c r="H31" s="86" t="e">
        <f>G30/G31</f>
        <v>#DIV/0!</v>
      </c>
      <c r="I31" s="85" t="s">
        <v>41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39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40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18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19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23" t="s">
        <v>54</v>
      </c>
      <c r="G117" s="123"/>
      <c r="H117" s="123"/>
      <c r="I117" s="123"/>
      <c r="J117" s="123"/>
      <c r="K117" s="123"/>
      <c r="L117" s="123"/>
      <c r="M117" s="123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52:N153"/>
  <sheetViews>
    <sheetView topLeftCell="A139" workbookViewId="0">
      <selection activeCell="N148" sqref="N148"/>
    </sheetView>
  </sheetViews>
  <sheetFormatPr defaultRowHeight="15" x14ac:dyDescent="0.25"/>
  <sheetData>
    <row r="52" spans="11:12" x14ac:dyDescent="0.25">
      <c r="K52" t="s">
        <v>72</v>
      </c>
      <c r="L52">
        <v>2</v>
      </c>
    </row>
    <row r="93" spans="12:13" x14ac:dyDescent="0.25">
      <c r="L93" t="s">
        <v>72</v>
      </c>
      <c r="M93">
        <v>8</v>
      </c>
    </row>
    <row r="116" spans="13:14" x14ac:dyDescent="0.25">
      <c r="M116" t="s">
        <v>72</v>
      </c>
      <c r="N116">
        <v>9</v>
      </c>
    </row>
    <row r="153" spans="12:13" x14ac:dyDescent="0.25">
      <c r="L153" t="s">
        <v>72</v>
      </c>
      <c r="M153">
        <v>19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94" workbookViewId="0">
      <selection activeCell="A417" sqref="A41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2025-03-11T05:53:08Z</dcterms:modified>
</cp:coreProperties>
</file>