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Vile Parle (West)\Mamta Pal\"/>
    </mc:Choice>
  </mc:AlternateContent>
  <xr:revisionPtr revIDLastSave="0" documentId="13_ncr:1_{69C3D598-4713-42F9-AD35-70A4BBCFCF30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6" i="4" l="1"/>
  <c r="S7" i="4"/>
  <c r="P7" i="4"/>
  <c r="O7" i="4"/>
  <c r="P6" i="4"/>
  <c r="P5" i="4"/>
  <c r="P4" i="4"/>
  <c r="R4" i="4"/>
  <c r="P3" i="4"/>
  <c r="S3" i="4" s="1"/>
  <c r="O3" i="4"/>
  <c r="R3" i="4" s="1"/>
  <c r="P2" i="4"/>
  <c r="S2" i="4" s="1"/>
  <c r="O2" i="4"/>
  <c r="R2" i="4" s="1"/>
  <c r="C8" i="4"/>
  <c r="G8" i="4" s="1"/>
  <c r="G9" i="4"/>
  <c r="B5" i="4"/>
  <c r="D23" i="23"/>
  <c r="B3" i="4"/>
  <c r="B2" i="4"/>
  <c r="C7" i="23"/>
  <c r="M5" i="23"/>
  <c r="I4" i="23"/>
  <c r="D3" i="4"/>
  <c r="D5" i="4"/>
  <c r="D7" i="4"/>
  <c r="D9" i="4"/>
  <c r="C6" i="4"/>
  <c r="D6" i="4" s="1"/>
  <c r="D8" i="4"/>
  <c r="C9" i="4"/>
  <c r="C10" i="4"/>
  <c r="C11" i="4"/>
  <c r="C12" i="4"/>
  <c r="D4" i="4"/>
  <c r="D2" i="4"/>
  <c r="R5" i="4"/>
  <c r="R6" i="4"/>
  <c r="S6" i="4"/>
  <c r="S5" i="4"/>
  <c r="S4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F32" i="23" l="1"/>
  <c r="C20" i="23"/>
  <c r="F33" i="23" s="1"/>
  <c r="C25" i="23"/>
  <c r="C21" i="23"/>
  <c r="F34" i="23" s="1"/>
  <c r="H33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  <c r="R8" i="4"/>
  <c r="R7" i="4"/>
</calcChain>
</file>

<file path=xl/sharedStrings.xml><?xml version="1.0" encoding="utf-8"?>
<sst xmlns="http://schemas.openxmlformats.org/spreadsheetml/2006/main" count="118" uniqueCount="91">
  <si>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</si>
  <si>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</si>
  <si>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</si>
  <si>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</si>
  <si>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</si>
  <si>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</si>
  <si>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</si>
  <si>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</si>
  <si>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</si>
  <si>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</si>
  <si>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</si>
  <si>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</si>
  <si>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</si>
  <si>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</si>
  <si>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</si>
  <si>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</si>
  <si>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</si>
  <si>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</si>
  <si>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</si>
  <si>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</si>
  <si>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</si>
  <si>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</si>
  <si>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</si>
  <si>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</si>
  <si>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</si>
  <si>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</si>
  <si>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</si>
  <si>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</si>
  <si>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</si>
  <si>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</si>
  <si>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</si>
  <si>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</si>
  <si>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</si>
  <si>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</si>
  <si>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</si>
  <si>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</si>
  <si>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</si>
  <si>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</si>
  <si>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</si>
  <si>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</si>
  <si>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</si>
  <si>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</si>
  <si>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</si>
  <si>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</si>
  <si>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</si>
  <si>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</si>
  <si>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</si>
  <si>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</si>
  <si>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</si>
  <si>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</si>
  <si>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</si>
  <si>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</si>
  <si>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</si>
  <si>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</si>
  <si>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</si>
  <si>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</si>
  <si>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</si>
  <si>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</si>
  <si>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</si>
  <si>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</si>
  <si>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</si>
  <si>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</si>
  <si>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</si>
  <si>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</si>
  <si>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</si>
  <si>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</si>
  <si>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</si>
  <si>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</si>
  <si>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</si>
  <si>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</si>
  <si>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</si>
  <si>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</si>
  <si>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</si>
  <si>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</si>
  <si>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</si>
  <si>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</si>
  <si>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BOI (Vile parle West)</t>
  </si>
  <si>
    <t>Lead No. 14139</t>
  </si>
  <si>
    <t>BOI - Vile Parle (West) -  Mamta Dharmaraj Pal - Residential Flat No. 401, 4th Floor, Building No 22, Magalmurti Nagar, Sativali, Vasai, District - Palghar, State - Maharashtra, India</t>
  </si>
  <si>
    <t>NPA Case</t>
  </si>
  <si>
    <t>Mamta Dharmaraj Pal</t>
  </si>
  <si>
    <t>4th Flr</t>
  </si>
  <si>
    <t>page</t>
  </si>
  <si>
    <t>Bal</t>
  </si>
  <si>
    <t>1 BHK</t>
  </si>
  <si>
    <t>site information</t>
  </si>
  <si>
    <t xml:space="preserve">Agreeement </t>
  </si>
  <si>
    <t>28.11.2017</t>
  </si>
  <si>
    <t>GR</t>
  </si>
  <si>
    <t xml:space="preserve">OC &amp; Plan not provided </t>
  </si>
  <si>
    <t>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</si>
</sst>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0" fontId="13" fillId="0" borderId="0" xfId="0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65" fontId="0" fillId="0" borderId="0" xfId="0" applyNumberFormat="1"/>
    <xf numFmtId="43" fontId="2" fillId="2" borderId="0" xfId="1" applyFont="1" applyFill="1"/>
    <xf numFmtId="4" fontId="0" fillId="2" borderId="0" xfId="0" applyNumberFormat="1" applyFill="1"/>
    <xf numFmtId="43" fontId="0" fillId="2" borderId="0" xfId="1" applyFon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0" fillId="0" borderId="0" xfId="0" applyAlignment="1">
      <alignment horizontal="right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442416</xdr:colOff>
      <xdr:row>39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129D58-5619-0DC4-FA7B-0F112BC8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64435" cy="7497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458200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8473E-AC32-B285-DA91-C80AC6D5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3800" cy="6173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353410</xdr:colOff>
      <xdr:row>62</xdr:row>
      <xdr:rowOff>67429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90B70-8273-3760-AF0F-BE0576D42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7059010" cy="540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13</xdr:col>
      <xdr:colOff>58264</xdr:colOff>
      <xdr:row>106</xdr:row>
      <xdr:rowOff>143958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497336-C236-201F-2899-FA89E456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73000"/>
          <a:ext cx="7983064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11</xdr:col>
      <xdr:colOff>10462</xdr:colOff>
      <xdr:row>150</xdr:row>
      <xdr:rowOff>96380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BCCB61-1688-461F-2B59-E260DB11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574000"/>
          <a:ext cx="6716062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10</xdr:col>
      <xdr:colOff>67535</xdr:colOff>
      <xdr:row>194</xdr:row>
      <xdr:rowOff>124959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A11D04F-8DE4-2B41-954C-70F3CF05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956000"/>
          <a:ext cx="6163535" cy="8125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11</xdr:col>
      <xdr:colOff>153357</xdr:colOff>
      <xdr:row>236</xdr:row>
      <xdr:rowOff>134432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5DEA28-DA4E-CB76-5FEE-59E6D5F9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38000"/>
          <a:ext cx="6858957" cy="7754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8</xdr:col>
      <xdr:colOff>562734</xdr:colOff>
      <xdr:row>281</xdr:row>
      <xdr:rowOff>124986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663C73-FD5C-ED79-3BE1-4ED011C0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339000"/>
          <a:ext cx="5439534" cy="831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9A9DE-D5FC-98D0-5E1B-6C5B0B60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525139</xdr:colOff>
      <xdr:row>90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765A7-F42D-3747-08E6-5EE941988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059539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14</xdr:col>
      <xdr:colOff>515613</xdr:colOff>
      <xdr:row>136</xdr:row>
      <xdr:rowOff>20249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EDE35C-DDA8-2D94-789A-3E5B252C4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9050013" cy="8592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14</xdr:col>
      <xdr:colOff>144086</xdr:colOff>
      <xdr:row>182</xdr:row>
      <xdr:rowOff>172644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06001E-53F0-5BBB-6C3E-65134B7D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89000"/>
          <a:ext cx="8678486" cy="855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14</xdr:col>
      <xdr:colOff>477508</xdr:colOff>
      <xdr:row>230</xdr:row>
      <xdr:rowOff>134565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B918F0-A705-5F4E-64A9-141EFAB2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242500"/>
          <a:ext cx="9011908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14</xdr:col>
      <xdr:colOff>525139</xdr:colOff>
      <xdr:row>276</xdr:row>
      <xdr:rowOff>1170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53328D-EAD4-AE9D-8A33-24C332F24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196000"/>
          <a:ext cx="9059539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5" t="s">
        <v>43</v>
      </c>
      <c r="H2" s="116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3" zoomScale="130" zoomScaleNormal="130" workbookViewId="0">
      <selection activeCell="I32" sqref="I32:I3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7.285156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3"/>
    </row>
    <row r="2" spans="1:13" x14ac:dyDescent="0.25">
      <c r="A2" s="9"/>
      <c r="C2" s="96" t="s">
        <v>81</v>
      </c>
      <c r="D2" s="104"/>
      <c r="F2" s="5"/>
      <c r="G2" s="5"/>
      <c r="H2" s="96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5">
        <f>C4+C5</f>
        <v>4000</v>
      </c>
      <c r="D3" s="106" t="s">
        <v>71</v>
      </c>
      <c r="F3" s="72" t="s">
        <v>66</v>
      </c>
      <c r="G3" s="84" t="s">
        <v>62</v>
      </c>
      <c r="H3" s="76"/>
      <c r="I3" s="74"/>
      <c r="J3" s="76"/>
      <c r="L3" s="97" t="s">
        <v>70</v>
      </c>
      <c r="M3" s="5">
        <v>328</v>
      </c>
    </row>
    <row r="4" spans="1:13" ht="30" x14ac:dyDescent="0.25">
      <c r="A4" s="12" t="s">
        <v>9</v>
      </c>
      <c r="B4" s="11"/>
      <c r="C4" s="105">
        <v>1800</v>
      </c>
      <c r="D4" s="107"/>
      <c r="F4" s="83" t="s">
        <v>84</v>
      </c>
      <c r="G4" s="84" t="s">
        <v>57</v>
      </c>
      <c r="H4" s="94">
        <v>52.04</v>
      </c>
      <c r="I4" s="74">
        <f>H4*10.764</f>
        <v>560.15855999999997</v>
      </c>
      <c r="J4" s="73"/>
      <c r="K4" s="3"/>
      <c r="L4" s="98" t="s">
        <v>83</v>
      </c>
      <c r="M4" s="5">
        <v>42</v>
      </c>
    </row>
    <row r="5" spans="1:13" x14ac:dyDescent="0.25">
      <c r="A5" s="9" t="s">
        <v>10</v>
      </c>
      <c r="B5" s="11"/>
      <c r="C5" s="105">
        <v>2200</v>
      </c>
      <c r="D5" s="107"/>
      <c r="F5" s="5"/>
      <c r="G5" s="73"/>
      <c r="H5" s="73"/>
      <c r="I5" s="74"/>
      <c r="L5" s="5"/>
      <c r="M5" s="5">
        <f>SUM(M3:M4)</f>
        <v>370</v>
      </c>
    </row>
    <row r="6" spans="1:13" x14ac:dyDescent="0.25">
      <c r="A6" s="9" t="s">
        <v>11</v>
      </c>
      <c r="B6" s="11"/>
      <c r="C6" s="105">
        <f>C4</f>
        <v>1800</v>
      </c>
      <c r="D6" s="107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8</v>
      </c>
      <c r="D7" s="4"/>
    </row>
    <row r="8" spans="1:13" x14ac:dyDescent="0.25">
      <c r="A8" s="9" t="s">
        <v>13</v>
      </c>
      <c r="B8" s="13"/>
      <c r="C8" s="4">
        <f>C9-C7</f>
        <v>52</v>
      </c>
      <c r="D8" s="84" t="s">
        <v>85</v>
      </c>
      <c r="E8" s="84">
        <v>2017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12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0.12</v>
      </c>
      <c r="D11" s="108"/>
    </row>
    <row r="12" spans="1:13" x14ac:dyDescent="0.25">
      <c r="A12" s="9" t="s">
        <v>16</v>
      </c>
      <c r="B12" s="11"/>
      <c r="C12" s="105">
        <f>C6*C11</f>
        <v>216</v>
      </c>
      <c r="D12" s="106" t="s">
        <v>90</v>
      </c>
      <c r="E12" s="73" t="s">
        <v>89</v>
      </c>
    </row>
    <row r="13" spans="1:13" x14ac:dyDescent="0.25">
      <c r="A13" s="9" t="s">
        <v>17</v>
      </c>
      <c r="B13" s="11"/>
      <c r="C13" s="105">
        <f>C6-C12</f>
        <v>1584</v>
      </c>
      <c r="D13" s="107"/>
    </row>
    <row r="14" spans="1:13" x14ac:dyDescent="0.25">
      <c r="A14" s="9" t="s">
        <v>10</v>
      </c>
      <c r="B14" s="11"/>
      <c r="C14" s="105">
        <f>C5</f>
        <v>2200</v>
      </c>
      <c r="D14" s="107"/>
      <c r="F14" s="71"/>
      <c r="G14" s="71"/>
      <c r="H14" s="4"/>
    </row>
    <row r="15" spans="1:13" x14ac:dyDescent="0.25">
      <c r="B15" s="11"/>
      <c r="C15" s="105"/>
      <c r="D15" s="107"/>
      <c r="H15" s="4"/>
    </row>
    <row r="16" spans="1:13" x14ac:dyDescent="0.25">
      <c r="A16" s="15" t="s">
        <v>18</v>
      </c>
      <c r="B16" s="16"/>
      <c r="C16" s="106">
        <f>C14+C13</f>
        <v>3784</v>
      </c>
      <c r="D16" s="106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57</v>
      </c>
      <c r="B18" s="5"/>
      <c r="C18" s="109">
        <v>560</v>
      </c>
      <c r="D18" s="109"/>
      <c r="E18" s="110"/>
      <c r="H18" s="93"/>
    </row>
    <row r="19" spans="1:8" x14ac:dyDescent="0.25">
      <c r="A19" s="9"/>
      <c r="B19" s="4"/>
      <c r="C19" s="111">
        <f>C18*C16</f>
        <v>2119040</v>
      </c>
      <c r="D19" t="s">
        <v>41</v>
      </c>
      <c r="E19" s="111" t="s">
        <v>79</v>
      </c>
      <c r="F19" s="31"/>
    </row>
    <row r="20" spans="1:8" x14ac:dyDescent="0.25">
      <c r="A20" s="9"/>
      <c r="B20" s="31"/>
      <c r="C20" s="31">
        <f>C19*0.85</f>
        <v>1801184</v>
      </c>
      <c r="D20" t="s">
        <v>19</v>
      </c>
      <c r="E20" s="31"/>
      <c r="F20" s="6"/>
      <c r="H20" s="4"/>
    </row>
    <row r="21" spans="1:8" x14ac:dyDescent="0.25">
      <c r="A21" s="9"/>
      <c r="C21" s="31">
        <f>C19*70%</f>
        <v>1483328</v>
      </c>
      <c r="D21" t="s">
        <v>20</v>
      </c>
      <c r="E21" s="31"/>
      <c r="F21" s="31"/>
    </row>
    <row r="22" spans="1:8" x14ac:dyDescent="0.25">
      <c r="A22" s="9"/>
      <c r="E22" s="31"/>
    </row>
    <row r="23" spans="1:8" x14ac:dyDescent="0.25">
      <c r="A23" s="17" t="s">
        <v>21</v>
      </c>
      <c r="B23" s="18"/>
      <c r="C23" s="112">
        <f>C4*D23</f>
        <v>1008000</v>
      </c>
      <c r="D23" s="112">
        <f>C18</f>
        <v>560</v>
      </c>
      <c r="E23" s="31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31">
        <f>C19*0.025/12</f>
        <v>4414.666666666667</v>
      </c>
      <c r="D25" s="31"/>
      <c r="E25" s="31"/>
    </row>
    <row r="26" spans="1:8" x14ac:dyDescent="0.25">
      <c r="C26" s="31"/>
      <c r="D26" s="31"/>
      <c r="F26" s="73" t="s">
        <v>77</v>
      </c>
    </row>
    <row r="27" spans="1:8" x14ac:dyDescent="0.25">
      <c r="A27" s="5" t="s">
        <v>78</v>
      </c>
      <c r="B27" s="5"/>
      <c r="C27" s="113"/>
      <c r="D27" s="113"/>
    </row>
    <row r="28" spans="1:8" x14ac:dyDescent="0.25">
      <c r="D28" s="71"/>
    </row>
    <row r="29" spans="1:8" x14ac:dyDescent="0.25">
      <c r="A29" s="73" t="s">
        <v>86</v>
      </c>
      <c r="B29" s="73"/>
      <c r="G29" s="3"/>
      <c r="H29" s="3"/>
    </row>
    <row r="30" spans="1:8" ht="18.75" x14ac:dyDescent="0.3">
      <c r="A30" s="73" t="s">
        <v>87</v>
      </c>
      <c r="B30" s="100">
        <v>1792000</v>
      </c>
      <c r="E30" s="117" t="s">
        <v>76</v>
      </c>
      <c r="F30" s="117"/>
      <c r="G30" s="3"/>
      <c r="H30" s="3"/>
    </row>
    <row r="31" spans="1:8" ht="18.75" x14ac:dyDescent="0.3">
      <c r="E31" s="117" t="s">
        <v>80</v>
      </c>
      <c r="F31" s="117"/>
      <c r="G31" s="3"/>
      <c r="H31" s="3"/>
    </row>
    <row r="32" spans="1:8" ht="18.75" x14ac:dyDescent="0.3">
      <c r="E32" s="95" t="s">
        <v>41</v>
      </c>
      <c r="F32" s="95">
        <f>C19</f>
        <v>2119040</v>
      </c>
      <c r="G32" s="3"/>
      <c r="H32" s="3"/>
    </row>
    <row r="33" spans="1:8" ht="18.75" x14ac:dyDescent="0.3">
      <c r="E33" s="95" t="s">
        <v>19</v>
      </c>
      <c r="F33" s="95">
        <f>C20</f>
        <v>1801184</v>
      </c>
      <c r="G33" s="3"/>
      <c r="H33" s="75">
        <f>F32*80</f>
        <v>169523200</v>
      </c>
    </row>
    <row r="34" spans="1:8" ht="18.75" x14ac:dyDescent="0.3">
      <c r="E34" s="95" t="s">
        <v>20</v>
      </c>
      <c r="F34" s="95">
        <f>C21</f>
        <v>1483328</v>
      </c>
      <c r="G34" s="3"/>
      <c r="H34" s="3"/>
    </row>
    <row r="35" spans="1:8" x14ac:dyDescent="0.25">
      <c r="G35" s="3"/>
      <c r="H35" s="3"/>
    </row>
    <row r="36" spans="1:8" x14ac:dyDescent="0.25">
      <c r="G36" s="3"/>
      <c r="H36" s="3"/>
    </row>
    <row r="37" spans="1:8" x14ac:dyDescent="0.25">
      <c r="G37" s="3"/>
      <c r="H37" s="3"/>
    </row>
    <row r="38" spans="1:8" x14ac:dyDescent="0.25"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6" sqref="O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 s="99">
        <f>C2/1.2</f>
        <v>520.83333333333337</v>
      </c>
      <c r="C2">
        <v>625</v>
      </c>
      <c r="D2" s="87">
        <f>C2*1.2</f>
        <v>750</v>
      </c>
      <c r="E2" s="87">
        <v>2600000</v>
      </c>
      <c r="F2" s="87">
        <f>E2/B2</f>
        <v>4992</v>
      </c>
      <c r="G2" s="102">
        <f>E2/C2</f>
        <v>4160</v>
      </c>
      <c r="H2">
        <f>E2/D2</f>
        <v>3466.6666666666665</v>
      </c>
      <c r="I2">
        <v>2</v>
      </c>
      <c r="J2">
        <v>201</v>
      </c>
      <c r="N2">
        <v>24.36</v>
      </c>
      <c r="O2" s="86">
        <f>N2*10.764</f>
        <v>262.21103999999997</v>
      </c>
      <c r="P2" s="87">
        <f>O2*1.2</f>
        <v>314.65324799999996</v>
      </c>
      <c r="Q2" s="87">
        <v>1600000</v>
      </c>
      <c r="R2" s="87">
        <f t="shared" ref="R2:R3" si="0">Q2/O2</f>
        <v>6101.9551274423848</v>
      </c>
      <c r="S2" s="101">
        <f t="shared" ref="S2:S7" si="1">Q2/P2</f>
        <v>5084.962606201987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9">
        <f>C3/1.2</f>
        <v>425</v>
      </c>
      <c r="C3">
        <v>510</v>
      </c>
      <c r="D3" s="87">
        <f t="shared" ref="D3:D9" si="2">C3*1.2</f>
        <v>612</v>
      </c>
      <c r="E3" s="87">
        <v>2350000</v>
      </c>
      <c r="F3" s="87">
        <f t="shared" ref="F3:F6" si="3">E3/B3</f>
        <v>5529.411764705882</v>
      </c>
      <c r="G3" s="77">
        <f t="shared" ref="G3:G9" si="4">E3/C3</f>
        <v>4607.8431372549021</v>
      </c>
      <c r="H3">
        <f t="shared" ref="H3:H7" si="5">E3/D3</f>
        <v>3839.8692810457514</v>
      </c>
      <c r="I3">
        <v>9</v>
      </c>
      <c r="J3">
        <v>901</v>
      </c>
      <c r="N3">
        <v>31</v>
      </c>
      <c r="O3" s="86">
        <f>N3*10.764</f>
        <v>333.68399999999997</v>
      </c>
      <c r="P3" s="87">
        <f>34.1*10.764</f>
        <v>367.05239999999998</v>
      </c>
      <c r="Q3" s="87">
        <v>3050000</v>
      </c>
      <c r="R3" s="87">
        <f t="shared" si="0"/>
        <v>9140.3843156998846</v>
      </c>
      <c r="S3" s="87">
        <f t="shared" si="1"/>
        <v>8309.4402869998939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260</v>
      </c>
      <c r="C4">
        <v>370</v>
      </c>
      <c r="D4" s="87">
        <f t="shared" si="2"/>
        <v>444</v>
      </c>
      <c r="E4" s="87">
        <v>1500000</v>
      </c>
      <c r="F4" s="87">
        <f t="shared" si="3"/>
        <v>5769.2307692307695</v>
      </c>
      <c r="G4" s="77">
        <f t="shared" si="4"/>
        <v>4054.0540540540542</v>
      </c>
      <c r="H4">
        <f t="shared" si="5"/>
        <v>3378.3783783783783</v>
      </c>
      <c r="I4">
        <v>3</v>
      </c>
      <c r="J4">
        <v>301</v>
      </c>
      <c r="O4" s="86"/>
      <c r="P4" s="87">
        <f>52.04*10.764</f>
        <v>560.15855999999997</v>
      </c>
      <c r="Q4" s="87">
        <v>1600000</v>
      </c>
      <c r="R4" s="87" t="e">
        <f>Q4/O4</f>
        <v>#DIV/0!</v>
      </c>
      <c r="S4" s="87">
        <f t="shared" si="1"/>
        <v>2856.3341065429763</v>
      </c>
      <c r="T4" s="87"/>
      <c r="U4" s="88"/>
      <c r="V4" s="3"/>
      <c r="W4" s="3"/>
      <c r="X4" s="3"/>
      <c r="Y4" s="3"/>
    </row>
    <row r="5" spans="1:32" x14ac:dyDescent="0.25">
      <c r="B5" s="71">
        <f>C5/1.2</f>
        <v>695.83333333333337</v>
      </c>
      <c r="C5">
        <v>835</v>
      </c>
      <c r="D5" s="87">
        <f t="shared" si="2"/>
        <v>1002</v>
      </c>
      <c r="E5" s="87">
        <v>3150000</v>
      </c>
      <c r="F5" s="87">
        <f t="shared" si="3"/>
        <v>4526.9461077844308</v>
      </c>
      <c r="G5" s="102">
        <f t="shared" si="4"/>
        <v>3772.4550898203593</v>
      </c>
      <c r="H5">
        <f t="shared" si="5"/>
        <v>3143.7125748502995</v>
      </c>
      <c r="I5" s="114" t="s">
        <v>88</v>
      </c>
      <c r="J5">
        <v>3</v>
      </c>
      <c r="O5" s="86"/>
      <c r="P5" s="87">
        <f>41.34*10.764</f>
        <v>444.98376000000002</v>
      </c>
      <c r="Q5" s="87">
        <v>1700000</v>
      </c>
      <c r="R5" s="87" t="e">
        <f>Q5/O5</f>
        <v>#DIV/0!</v>
      </c>
      <c r="S5" s="101">
        <f t="shared" si="1"/>
        <v>3820.3641409295474</v>
      </c>
      <c r="T5" s="87"/>
      <c r="U5" s="88"/>
      <c r="V5" s="3"/>
      <c r="W5" s="3"/>
      <c r="X5" s="3"/>
      <c r="Y5" s="3"/>
    </row>
    <row r="6" spans="1:32" x14ac:dyDescent="0.25">
      <c r="B6">
        <v>570</v>
      </c>
      <c r="C6">
        <f t="shared" ref="C6:C12" si="6">B6*1.2</f>
        <v>684</v>
      </c>
      <c r="D6" s="87">
        <f t="shared" si="2"/>
        <v>820.8</v>
      </c>
      <c r="E6" s="101">
        <v>2300000</v>
      </c>
      <c r="F6" s="101">
        <f t="shared" si="3"/>
        <v>4035.0877192982457</v>
      </c>
      <c r="G6" s="102">
        <f t="shared" si="4"/>
        <v>3362.5730994152045</v>
      </c>
      <c r="H6">
        <f t="shared" si="5"/>
        <v>2802.1442495126707</v>
      </c>
      <c r="I6">
        <v>3</v>
      </c>
      <c r="J6">
        <v>304</v>
      </c>
      <c r="O6" s="87">
        <f>P6/1.2</f>
        <v>308.47829999999999</v>
      </c>
      <c r="P6" s="87">
        <f>34.39*10.764</f>
        <v>370.17395999999997</v>
      </c>
      <c r="Q6" s="87">
        <v>1235000</v>
      </c>
      <c r="R6" s="87">
        <f>Q6/O6</f>
        <v>4003.5231003282888</v>
      </c>
      <c r="S6" s="101">
        <f t="shared" si="1"/>
        <v>3336.2692502735745</v>
      </c>
      <c r="T6" s="87"/>
      <c r="U6" s="88"/>
      <c r="V6" s="3"/>
      <c r="W6" s="3"/>
      <c r="X6" s="3"/>
      <c r="Y6" s="3"/>
    </row>
    <row r="7" spans="1:32" x14ac:dyDescent="0.25">
      <c r="C7">
        <v>560</v>
      </c>
      <c r="D7" s="87">
        <f t="shared" si="2"/>
        <v>672</v>
      </c>
      <c r="E7" s="87">
        <v>2500000</v>
      </c>
      <c r="F7" s="87" t="e">
        <f t="shared" ref="F7:F14" si="7">ROUND((E7/B7),0)</f>
        <v>#DIV/0!</v>
      </c>
      <c r="G7" s="77">
        <f t="shared" si="4"/>
        <v>4464.2857142857147</v>
      </c>
      <c r="H7">
        <f t="shared" si="5"/>
        <v>3720.2380952380954</v>
      </c>
      <c r="I7">
        <v>8</v>
      </c>
      <c r="J7">
        <v>805</v>
      </c>
      <c r="N7">
        <v>29.68</v>
      </c>
      <c r="O7" s="86">
        <f>N7*10.764</f>
        <v>319.47551999999996</v>
      </c>
      <c r="P7" s="87">
        <f>32.65*10.764</f>
        <v>351.44459999999998</v>
      </c>
      <c r="Q7" s="87">
        <v>1200000</v>
      </c>
      <c r="R7" s="87" t="e">
        <f>T7/#REF!</f>
        <v>#REF!</v>
      </c>
      <c r="S7" s="101">
        <f t="shared" si="1"/>
        <v>3414.4784128138549</v>
      </c>
      <c r="T7" s="87"/>
      <c r="U7" s="88"/>
      <c r="V7" s="3"/>
      <c r="W7" s="3"/>
      <c r="X7" s="3"/>
      <c r="Y7" s="3"/>
    </row>
    <row r="8" spans="1:32" x14ac:dyDescent="0.25">
      <c r="B8">
        <v>500</v>
      </c>
      <c r="C8">
        <f t="shared" si="6"/>
        <v>600</v>
      </c>
      <c r="D8" s="87">
        <f t="shared" si="2"/>
        <v>720</v>
      </c>
      <c r="E8" s="87">
        <v>2000000</v>
      </c>
      <c r="F8" s="87">
        <f t="shared" si="7"/>
        <v>4000</v>
      </c>
      <c r="G8" s="77">
        <f t="shared" si="4"/>
        <v>3333.3333333333335</v>
      </c>
      <c r="H8">
        <f t="shared" ref="H8:H13" si="8">F8/D8</f>
        <v>5.5555555555555554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6"/>
        <v>0</v>
      </c>
      <c r="D9" s="87">
        <f t="shared" si="2"/>
        <v>0</v>
      </c>
      <c r="E9" s="87"/>
      <c r="F9" s="87" t="e">
        <f t="shared" si="7"/>
        <v>#DIV/0!</v>
      </c>
      <c r="G9" s="77" t="e">
        <f t="shared" si="4"/>
        <v>#DIV/0!</v>
      </c>
      <c r="H9" t="e">
        <f t="shared" si="8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87">
        <v>0</v>
      </c>
      <c r="E10" s="87"/>
      <c r="F10" s="87" t="e">
        <f t="shared" si="7"/>
        <v>#DIV/0!</v>
      </c>
      <c r="G10" t="e">
        <f t="shared" ref="G10:G14" si="9">ROUND((E10/C10),0)</f>
        <v>#DIV/0!</v>
      </c>
      <c r="H10" t="e">
        <f t="shared" si="8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6"/>
        <v>0</v>
      </c>
      <c r="D11">
        <f t="shared" ref="D11:D14" si="10">C11*1.2</f>
        <v>0</v>
      </c>
      <c r="E11" s="87"/>
      <c r="F11" t="e">
        <f t="shared" si="7"/>
        <v>#DIV/0!</v>
      </c>
      <c r="G11" t="e">
        <f t="shared" si="9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6"/>
        <v>0</v>
      </c>
      <c r="D12">
        <f t="shared" si="10"/>
        <v>0</v>
      </c>
      <c r="E12" s="87"/>
      <c r="F12" t="e">
        <f t="shared" si="7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87"/>
      <c r="F13" t="e">
        <f t="shared" si="7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87"/>
      <c r="F14" t="e">
        <f t="shared" si="7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7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7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7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7"/>
      <c r="T17" s="87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7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2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18" t="s">
        <v>55</v>
      </c>
      <c r="G117" s="118"/>
      <c r="H117" s="118"/>
      <c r="I117" s="118"/>
      <c r="J117" s="118"/>
      <c r="K117" s="118"/>
      <c r="L117" s="118"/>
      <c r="M117" s="118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13:P246"/>
  <sheetViews>
    <sheetView zoomScale="130" zoomScaleNormal="130" workbookViewId="0"/>
  </sheetViews>
  <sheetFormatPr defaultRowHeight="15" x14ac:dyDescent="0.25"/>
  <sheetData>
    <row r="13" spans="13:14" x14ac:dyDescent="0.25">
      <c r="M13" t="s">
        <v>82</v>
      </c>
      <c r="N13">
        <v>2</v>
      </c>
    </row>
    <row r="43" spans="13:14" x14ac:dyDescent="0.25">
      <c r="M43" t="s">
        <v>82</v>
      </c>
      <c r="N43">
        <v>6</v>
      </c>
    </row>
    <row r="78" spans="15:16" x14ac:dyDescent="0.25">
      <c r="O78" t="s">
        <v>82</v>
      </c>
      <c r="P78">
        <v>13</v>
      </c>
    </row>
    <row r="116" spans="13:14" x14ac:dyDescent="0.25">
      <c r="M116" t="s">
        <v>82</v>
      </c>
      <c r="N116">
        <v>15</v>
      </c>
    </row>
    <row r="162" spans="12:13" x14ac:dyDescent="0.25">
      <c r="L162" t="s">
        <v>82</v>
      </c>
      <c r="M162">
        <v>19</v>
      </c>
    </row>
    <row r="206" spans="13:14" x14ac:dyDescent="0.25">
      <c r="M206" t="s">
        <v>82</v>
      </c>
      <c r="N206">
        <v>22</v>
      </c>
    </row>
    <row r="246" spans="11:12" x14ac:dyDescent="0.25">
      <c r="K246" t="s">
        <v>82</v>
      </c>
      <c r="L246">
        <v>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71" workbookViewId="0">
      <selection activeCell="R224" sqref="R22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2025-02-07T08:52:37Z</dcterms:modified>
</cp:coreProperties>
</file>