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B991EC7A-625B-4E78-B398-B27A6C88DC9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" sheetId="1" r:id="rId1"/>
    <sheet name="20-20" sheetId="10" r:id="rId2"/>
    <sheet name="Area" sheetId="11" r:id="rId3"/>
    <sheet name="rate" sheetId="12" r:id="rId4"/>
    <sheet name="RR" sheetId="13" r:id="rId5"/>
  </sheets>
  <calcPr calcId="191029"/>
</workbook>
</file>

<file path=xl/calcChain.xml><?xml version="1.0" encoding="utf-8"?>
<calcChain xmlns="http://schemas.openxmlformats.org/spreadsheetml/2006/main">
  <c r="H9" i="1" l="1"/>
  <c r="B7" i="10" l="1"/>
  <c r="B6" i="10"/>
  <c r="B4" i="10"/>
  <c r="C5" i="10"/>
  <c r="C8" i="10"/>
  <c r="C9" i="10"/>
  <c r="C10" i="10"/>
  <c r="C11" i="10"/>
  <c r="L7" i="10"/>
  <c r="H18" i="1" l="1"/>
  <c r="H17" i="1"/>
  <c r="H16" i="1"/>
  <c r="L6" i="10"/>
  <c r="O6" i="10" s="1"/>
  <c r="M5" i="10"/>
  <c r="L5" i="10"/>
  <c r="O5" i="10" s="1"/>
  <c r="M4" i="10"/>
  <c r="L4" i="10" s="1"/>
  <c r="O4" i="10" s="1"/>
  <c r="L3" i="10"/>
  <c r="O3" i="10" s="1"/>
  <c r="P3" i="10"/>
  <c r="P4" i="10"/>
  <c r="P11" i="10"/>
  <c r="O7" i="10"/>
  <c r="O8" i="10"/>
  <c r="O9" i="10"/>
  <c r="O10" i="10"/>
  <c r="O11" i="10"/>
  <c r="O12" i="10"/>
  <c r="L2" i="10"/>
  <c r="O2" i="10" s="1"/>
  <c r="P2" i="10"/>
  <c r="C3" i="10"/>
  <c r="B3" i="10" s="1"/>
  <c r="D4" i="10"/>
  <c r="D5" i="10"/>
  <c r="D6" i="10"/>
  <c r="D7" i="10"/>
  <c r="D8" i="10"/>
  <c r="D9" i="10"/>
  <c r="D10" i="10"/>
  <c r="B2" i="10"/>
  <c r="F10" i="1"/>
  <c r="F9" i="1"/>
  <c r="C7" i="1"/>
  <c r="C6" i="1"/>
  <c r="F7" i="1"/>
  <c r="I4" i="1"/>
  <c r="M10" i="10" l="1"/>
  <c r="P10" i="10" s="1"/>
  <c r="F10" i="10"/>
  <c r="H10" i="10" s="1"/>
  <c r="G10" i="10"/>
  <c r="M9" i="10"/>
  <c r="P9" i="10" s="1"/>
  <c r="F9" i="10"/>
  <c r="M8" i="10"/>
  <c r="P8" i="10" s="1"/>
  <c r="F8" i="10"/>
  <c r="P7" i="10"/>
  <c r="F7" i="10"/>
  <c r="H7" i="10"/>
  <c r="P6" i="10"/>
  <c r="F6" i="10"/>
  <c r="G6" i="10"/>
  <c r="P5" i="10"/>
  <c r="F5" i="10"/>
  <c r="G5" i="10"/>
  <c r="G4" i="10"/>
  <c r="F4" i="10"/>
  <c r="H4" i="10"/>
  <c r="G3" i="10"/>
  <c r="F3" i="10"/>
  <c r="H3" i="10"/>
  <c r="F2" i="10"/>
  <c r="D2" i="10"/>
  <c r="H2" i="10" s="1"/>
  <c r="H5" i="10" l="1"/>
  <c r="H9" i="10"/>
  <c r="G8" i="10"/>
  <c r="G7" i="10"/>
  <c r="H6" i="10"/>
  <c r="H8" i="10"/>
  <c r="G9" i="10"/>
  <c r="G2" i="10"/>
  <c r="B20" i="1" l="1"/>
  <c r="C16" i="1"/>
  <c r="C10" i="1"/>
  <c r="C5" i="1"/>
  <c r="C11" i="1" l="1"/>
  <c r="C12" i="1" s="1"/>
  <c r="C13" i="1" s="1"/>
  <c r="C17" i="1" s="1"/>
  <c r="C20" i="1" l="1"/>
  <c r="F31" i="1"/>
  <c r="C19" i="1"/>
  <c r="C18" i="1"/>
  <c r="F33" i="1" l="1"/>
  <c r="F32" i="1"/>
  <c r="B8" i="1"/>
  <c r="B10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<sst xmlns="http://schemas.openxmlformats.org/spreadsheetml/2006/main" count="62" uniqueCount="50">
  <si>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</si>
  <si>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</si>
  <si>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</si>
  <si>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</si>
  <si>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</si>
  <si>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</si>
  <si>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</si>
  <si>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</si>
  <si>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</si>
  <si>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>Total Composite Rate</t>
  </si>
  <si>
    <t>Value</t>
  </si>
  <si>
    <t>IV</t>
  </si>
  <si>
    <t>Rental Value</t>
  </si>
  <si>
    <t>Carpet area</t>
  </si>
  <si>
    <t>RV</t>
  </si>
  <si>
    <t>DV</t>
  </si>
  <si>
    <t xml:space="preserve">                </t>
  </si>
  <si>
    <t>Cosmos</t>
  </si>
  <si>
    <t>Depreciation (100-10)X49/60</t>
  </si>
  <si>
    <t>Sr. No.</t>
  </si>
  <si>
    <t>Saleable area (20 + 20%)</t>
  </si>
  <si>
    <t>Rate on Carpet area</t>
  </si>
  <si>
    <t>Rate on Built up  area (20%)</t>
  </si>
  <si>
    <t>Rate on Saleable area (20 + 20%)</t>
  </si>
  <si>
    <t>Floor</t>
  </si>
  <si>
    <t>Flat No</t>
  </si>
  <si>
    <t>CA</t>
  </si>
  <si>
    <t>CA Rate</t>
  </si>
  <si>
    <t>BUA Rate</t>
  </si>
  <si>
    <t xml:space="preserve">As per agreement </t>
  </si>
  <si>
    <t>Area</t>
  </si>
  <si>
    <t>Sq. M.</t>
  </si>
  <si>
    <t>Sq. Ft.</t>
  </si>
  <si>
    <t xml:space="preserve">Measurment </t>
  </si>
  <si>
    <t>CB - Dombivli East Branch - Mrs. Meghna Mahesh Zanzrukiya - Residential Flat No. B/13, 4th Floor, Sagar sudha Co.- Op. Hsg. Soc. Ltd., Gopal Nagar, Janki Hotel, Plot No. 3, Village - Gajbandhan Patharli, Taluka - Kalyan, District - Thane, Dombivali East, PIN Code - 421 201</t>
  </si>
  <si>
    <t>page</t>
  </si>
  <si>
    <t>1 BHK</t>
  </si>
  <si>
    <t>Lead No. 14138</t>
  </si>
  <si>
    <t xml:space="preserve">Agreement </t>
  </si>
  <si>
    <t>03.02.2025</t>
  </si>
  <si>
    <t>Site information Approx</t>
  </si>
  <si>
    <t>BUA (20%)</t>
  </si>
  <si>
    <t>Built up area (20%)</t>
  </si>
  <si>
    <t>2nd</t>
  </si>
  <si>
    <t>4th</t>
  </si>
  <si>
    <t>FMV</t>
  </si>
  <si>
    <t>Mrs. Meghna Zanzrukiya</t>
  </si>
  <si>
    <t>CB (Dombivku East Branch)</t>
  </si>
  <si>
    <t>OC &amp; Plan Remarks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</si>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</sst>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b/>
      <sz val="11"/>
      <color theme="0"/>
      <name val="Arial Narrow"/>
      <family val="2"/>
    </font>
    <font>
      <sz val="12"/>
      <color theme="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5" xfId="0" applyBorder="1"/>
    <xf numFmtId="43" fontId="0" fillId="0" borderId="0" xfId="0" applyNumberFormat="1"/>
    <xf numFmtId="0" fontId="2" fillId="0" borderId="0" xfId="0" applyFont="1"/>
    <xf numFmtId="0" fontId="0" fillId="0" borderId="1" xfId="0" applyBorder="1"/>
    <xf numFmtId="0" fontId="2" fillId="0" borderId="4" xfId="0" applyFont="1" applyBorder="1"/>
    <xf numFmtId="43" fontId="2" fillId="0" borderId="0" xfId="0" applyNumberFormat="1" applyFont="1"/>
    <xf numFmtId="0" fontId="3" fillId="0" borderId="0" xfId="2" applyFill="1" applyBorder="1" applyAlignment="1" applyProtection="1"/>
    <xf numFmtId="0" fontId="5" fillId="0" borderId="1" xfId="0" applyFont="1" applyBorder="1" applyAlignment="1">
      <alignment horizontal="center"/>
    </xf>
    <xf numFmtId="43" fontId="4" fillId="0" borderId="1" xfId="0" applyNumberFormat="1" applyFont="1" applyBorder="1"/>
    <xf numFmtId="10" fontId="4" fillId="0" borderId="1" xfId="1" applyNumberFormat="1" applyFont="1" applyBorder="1"/>
    <xf numFmtId="43" fontId="4" fillId="0" borderId="1" xfId="1" applyFont="1" applyBorder="1"/>
    <xf numFmtId="0" fontId="5" fillId="0" borderId="1" xfId="0" applyFont="1" applyBorder="1" applyAlignment="1">
      <alignment horizontal="center" wrapText="1"/>
    </xf>
    <xf numFmtId="0" fontId="6" fillId="2" borderId="1" xfId="0" applyFont="1" applyFill="1" applyBorder="1"/>
    <xf numFmtId="43" fontId="6" fillId="2" borderId="1" xfId="0" applyNumberFormat="1" applyFont="1" applyFill="1" applyBorder="1"/>
    <xf numFmtId="43" fontId="5" fillId="2" borderId="1" xfId="0" applyNumberFormat="1" applyFont="1" applyFill="1" applyBorder="1"/>
    <xf numFmtId="0" fontId="5" fillId="2" borderId="1" xfId="0" applyFont="1" applyFill="1" applyBorder="1"/>
    <xf numFmtId="0" fontId="6" fillId="2" borderId="1" xfId="1" applyNumberFormat="1" applyFont="1" applyFill="1" applyBorder="1"/>
    <xf numFmtId="0" fontId="6" fillId="2" borderId="1" xfId="1" applyNumberFormat="1" applyFont="1" applyFill="1" applyBorder="1" applyAlignment="1">
      <alignment wrapText="1"/>
    </xf>
    <xf numFmtId="10" fontId="6" fillId="2" borderId="1" xfId="1" applyNumberFormat="1" applyFont="1" applyFill="1" applyBorder="1"/>
    <xf numFmtId="43" fontId="6" fillId="2" borderId="1" xfId="1" applyFont="1" applyFill="1" applyBorder="1"/>
    <xf numFmtId="164" fontId="0" fillId="0" borderId="1" xfId="0" applyNumberFormat="1" applyBorder="1"/>
    <xf numFmtId="165" fontId="2" fillId="0" borderId="1" xfId="0" applyNumberFormat="1" applyFont="1" applyBorder="1"/>
    <xf numFmtId="0" fontId="8" fillId="3" borderId="0" xfId="0" applyFont="1" applyFill="1"/>
    <xf numFmtId="0" fontId="0" fillId="0" borderId="0" xfId="0" applyAlignment="1">
      <alignment wrapText="1"/>
    </xf>
    <xf numFmtId="4" fontId="0" fillId="0" borderId="0" xfId="0" applyNumberFormat="1"/>
    <xf numFmtId="43" fontId="0" fillId="0" borderId="0" xfId="1" applyFont="1" applyFill="1"/>
    <xf numFmtId="3" fontId="0" fillId="0" borderId="0" xfId="0" applyNumberFormat="1"/>
    <xf numFmtId="1" fontId="0" fillId="0" borderId="0" xfId="0" applyNumberFormat="1" applyAlignment="1">
      <alignment horizontal="right"/>
    </xf>
    <xf numFmtId="1" fontId="0" fillId="0" borderId="0" xfId="0" applyNumberFormat="1"/>
    <xf numFmtId="0" fontId="8" fillId="3" borderId="0" xfId="0" applyFont="1" applyFill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3" borderId="0" xfId="0" applyFont="1" applyFill="1" applyAlignment="1">
      <alignment horizontal="center" vertical="center"/>
    </xf>
    <xf numFmtId="43" fontId="7" fillId="3" borderId="1" xfId="0" applyNumberFormat="1" applyFont="1" applyFill="1" applyBorder="1" applyAlignment="1">
      <alignment horizontal="center"/>
    </xf>
    <xf numFmtId="4" fontId="0" fillId="3" borderId="0" xfId="0" applyNumberFormat="1" applyFill="1"/>
    <xf numFmtId="43" fontId="9" fillId="0" borderId="1" xfId="1" applyFont="1" applyFill="1" applyBorder="1"/>
    <xf numFmtId="166" fontId="9" fillId="0" borderId="1" xfId="1" applyNumberFormat="1" applyFont="1" applyFill="1" applyBorder="1"/>
    <xf numFmtId="0" fontId="8" fillId="3" borderId="1" xfId="0" applyFont="1" applyFill="1" applyBorder="1"/>
    <xf numFmtId="43" fontId="7" fillId="0" borderId="1" xfId="0" applyNumberFormat="1" applyFont="1" applyBorder="1"/>
    <xf numFmtId="0" fontId="11" fillId="0" borderId="2" xfId="0" applyFont="1" applyBorder="1"/>
    <xf numFmtId="0" fontId="11" fillId="0" borderId="3" xfId="0" applyFont="1" applyBorder="1"/>
    <xf numFmtId="0" fontId="12" fillId="0" borderId="1" xfId="0" applyFont="1" applyBorder="1"/>
    <xf numFmtId="0" fontId="13" fillId="0" borderId="1" xfId="0" applyFont="1" applyBorder="1" applyAlignment="1">
      <alignment horizontal="center" wrapText="1"/>
    </xf>
    <xf numFmtId="43" fontId="12" fillId="0" borderId="1" xfId="1" applyFont="1" applyFill="1" applyBorder="1"/>
    <xf numFmtId="0" fontId="12" fillId="0" borderId="1" xfId="0" applyFont="1" applyBorder="1" applyAlignment="1">
      <alignment wrapText="1"/>
    </xf>
    <xf numFmtId="10" fontId="12" fillId="0" borderId="1" xfId="0" applyNumberFormat="1" applyFont="1" applyBorder="1"/>
    <xf numFmtId="0" fontId="13" fillId="2" borderId="1" xfId="0" applyFont="1" applyFill="1" applyBorder="1"/>
    <xf numFmtId="43" fontId="13" fillId="2" borderId="1" xfId="0" applyNumberFormat="1" applyFont="1" applyFill="1" applyBorder="1"/>
    <xf numFmtId="0" fontId="12" fillId="2" borderId="1" xfId="0" applyFont="1" applyFill="1" applyBorder="1"/>
    <xf numFmtId="43" fontId="12" fillId="2" borderId="1" xfId="0" applyNumberFormat="1" applyFont="1" applyFill="1" applyBorder="1"/>
    <xf numFmtId="0" fontId="11" fillId="0" borderId="0" xfId="0" applyFont="1"/>
    <xf numFmtId="43" fontId="11" fillId="0" borderId="0" xfId="0" applyNumberFormat="1" applyFont="1"/>
    <xf numFmtId="0" fontId="10" fillId="0" borderId="0" xfId="0" applyFont="1"/>
    <xf numFmtId="0" fontId="10" fillId="3" borderId="0" xfId="0" applyFont="1" applyFill="1"/>
    <xf numFmtId="43" fontId="10" fillId="3" borderId="0" xfId="0" applyNumberFormat="1" applyFont="1" applyFill="1"/>
    <xf numFmtId="43" fontId="10" fillId="3" borderId="0" xfId="0" applyNumberFormat="1" applyFont="1" applyFill="1" applyAlignment="1">
      <alignment horizontal="center"/>
    </xf>
    <xf numFmtId="0" fontId="14" fillId="0" borderId="0" xfId="0" applyFont="1"/>
    <xf numFmtId="0" fontId="9" fillId="0" borderId="1" xfId="0" applyFont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319979</xdr:colOff>
      <xdr:row>33</xdr:row>
      <xdr:rowOff>134246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C32F75-EDD4-6FF0-92DB-0B8E0646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392167" cy="6420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23812</xdr:rowOff>
    </xdr:from>
    <xdr:to>
      <xdr:col>11</xdr:col>
      <xdr:colOff>547688</xdr:colOff>
      <xdr:row>72</xdr:row>
      <xdr:rowOff>129559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8EDC19-BC1F-EC21-C456-080B1026A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81812"/>
          <a:ext cx="7227094" cy="6963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9</xdr:col>
      <xdr:colOff>384197</xdr:colOff>
      <xdr:row>115</xdr:row>
      <xdr:rowOff>67748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ADEE31-E805-F4CB-52D4-D34E446E2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287500"/>
          <a:ext cx="5849166" cy="7687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506087</xdr:colOff>
      <xdr:row>41</xdr:row>
      <xdr:rowOff>39195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12CB9-671E-EDC0-7E42-6D0416E66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40487" cy="7849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11</xdr:col>
      <xdr:colOff>372463</xdr:colOff>
      <xdr:row>87</xdr:row>
      <xdr:rowOff>39249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2F5ED7-B38D-1B95-EBA9-9BF0D91A5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7078063" cy="8230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14</xdr:col>
      <xdr:colOff>525139</xdr:colOff>
      <xdr:row>133</xdr:row>
      <xdr:rowOff>172644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28C5CCD-6D49-AC9C-AF81-8FD411EE0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954500"/>
          <a:ext cx="9059539" cy="8554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13</xdr:col>
      <xdr:colOff>420265</xdr:colOff>
      <xdr:row>179</xdr:row>
      <xdr:rowOff>39249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D67241-3130-C194-9B54-5E9BA30BE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908000"/>
          <a:ext cx="8345065" cy="8230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572686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8DFEE5-6140-3125-A5B2-E6F0FDF10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97486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3"/>
  <sheetViews>
    <sheetView tabSelected="1" zoomScale="130" zoomScaleNormal="130" workbookViewId="0">
      <selection activeCell="E16" sqref="E16"/>
    </sheetView>
  </sheetViews>
  <sheetFormatPr defaultRowHeight="15" x14ac:dyDescent="0.25"/>
  <cols>
    <col min="1" max="1" width="21.7109375" style="51" bestFit="1" customWidth="1"/>
    <col min="2" max="2" width="18.140625" style="51" bestFit="1" customWidth="1"/>
    <col min="3" max="3" width="21.140625" style="3" customWidth="1"/>
    <col min="4" max="4" width="19.140625" customWidth="1"/>
    <col min="5" max="5" width="18.28515625" customWidth="1"/>
    <col min="6" max="6" width="21.7109375" bestFit="1" customWidth="1"/>
    <col min="7" max="7" width="15.5703125" customWidth="1"/>
    <col min="8" max="8" width="10.5703125" customWidth="1"/>
    <col min="9" max="9" width="11.5703125" customWidth="1"/>
    <col min="10" max="10" width="13.7109375" bestFit="1" customWidth="1"/>
    <col min="11" max="11" width="20.28515625" bestFit="1" customWidth="1"/>
    <col min="12" max="12" width="11.42578125" bestFit="1" customWidth="1"/>
    <col min="13" max="13" width="12.42578125" bestFit="1" customWidth="1"/>
    <col min="14" max="14" width="14.28515625" bestFit="1" customWidth="1"/>
    <col min="15" max="15" width="11.5703125" bestFit="1" customWidth="1"/>
    <col min="16" max="16" width="11.42578125" bestFit="1" customWidth="1"/>
  </cols>
  <sheetData>
    <row r="1" spans="1:12" x14ac:dyDescent="0.25">
      <c r="A1" s="40"/>
      <c r="B1" s="41"/>
      <c r="C1" s="5"/>
      <c r="E1" s="3"/>
      <c r="I1" s="1"/>
    </row>
    <row r="2" spans="1:12" ht="16.5" x14ac:dyDescent="0.3">
      <c r="A2" s="42"/>
      <c r="B2" s="43"/>
      <c r="C2" s="12" t="s">
        <v>17</v>
      </c>
      <c r="D2" s="8"/>
      <c r="E2" s="3"/>
      <c r="F2" s="23" t="s">
        <v>29</v>
      </c>
      <c r="G2" s="30" t="s">
        <v>30</v>
      </c>
      <c r="H2" s="30" t="s">
        <v>31</v>
      </c>
      <c r="I2" s="31" t="s">
        <v>32</v>
      </c>
      <c r="K2" s="30" t="s">
        <v>33</v>
      </c>
    </row>
    <row r="3" spans="1:12" ht="16.5" x14ac:dyDescent="0.3">
      <c r="A3" s="42" t="s">
        <v>0</v>
      </c>
      <c r="B3" s="44">
        <v>25500</v>
      </c>
      <c r="C3" s="17">
        <v>2025</v>
      </c>
      <c r="D3" s="9"/>
      <c r="E3" s="3"/>
      <c r="G3" s="30" t="s">
        <v>26</v>
      </c>
      <c r="H3" s="30"/>
      <c r="I3" s="31">
        <v>400</v>
      </c>
      <c r="K3" s="32" t="s">
        <v>26</v>
      </c>
      <c r="L3">
        <v>357</v>
      </c>
    </row>
    <row r="4" spans="1:12" ht="33" x14ac:dyDescent="0.3">
      <c r="A4" s="45" t="s">
        <v>1</v>
      </c>
      <c r="B4" s="44">
        <v>2500</v>
      </c>
      <c r="C4" s="17">
        <v>1993</v>
      </c>
      <c r="D4" s="34" t="s">
        <v>40</v>
      </c>
      <c r="E4" s="3"/>
      <c r="F4" s="33" t="s">
        <v>36</v>
      </c>
      <c r="G4" s="30" t="s">
        <v>41</v>
      </c>
      <c r="H4" s="30"/>
      <c r="I4" s="31">
        <f>I3*1.2</f>
        <v>480</v>
      </c>
    </row>
    <row r="5" spans="1:12" ht="16.5" x14ac:dyDescent="0.3">
      <c r="A5" s="42" t="s">
        <v>2</v>
      </c>
      <c r="B5" s="44">
        <v>6500</v>
      </c>
      <c r="C5" s="18">
        <f>C3-C4</f>
        <v>32</v>
      </c>
      <c r="D5" s="4"/>
      <c r="E5" s="3"/>
      <c r="I5" s="1"/>
    </row>
    <row r="6" spans="1:12" ht="16.5" x14ac:dyDescent="0.3">
      <c r="A6" s="42" t="s">
        <v>3</v>
      </c>
      <c r="B6" s="44">
        <f>B4</f>
        <v>2500</v>
      </c>
      <c r="C6" s="17">
        <f>60-C5</f>
        <v>28</v>
      </c>
      <c r="D6" s="38" t="s">
        <v>48</v>
      </c>
      <c r="E6" s="3"/>
      <c r="I6" s="1"/>
    </row>
    <row r="7" spans="1:12" ht="16.5" x14ac:dyDescent="0.3">
      <c r="A7" s="42" t="s">
        <v>4</v>
      </c>
      <c r="B7" s="42">
        <v>32</v>
      </c>
      <c r="C7" s="14">
        <f>480*2500</f>
        <v>1200000</v>
      </c>
      <c r="D7" s="4"/>
      <c r="E7" s="3"/>
      <c r="F7">
        <f>2025-32</f>
        <v>1993</v>
      </c>
      <c r="H7">
        <v>2500</v>
      </c>
      <c r="I7" s="1"/>
    </row>
    <row r="8" spans="1:12" ht="16.5" x14ac:dyDescent="0.3">
      <c r="A8" s="42" t="s">
        <v>5</v>
      </c>
      <c r="B8" s="42">
        <f>B9-B7</f>
        <v>28</v>
      </c>
      <c r="C8" s="13"/>
      <c r="D8" s="4"/>
      <c r="E8" s="3"/>
      <c r="F8">
        <v>2025</v>
      </c>
      <c r="H8">
        <v>6500</v>
      </c>
      <c r="I8" s="1"/>
    </row>
    <row r="9" spans="1:12" ht="16.5" x14ac:dyDescent="0.3">
      <c r="A9" s="42" t="s">
        <v>6</v>
      </c>
      <c r="B9" s="42">
        <v>60</v>
      </c>
      <c r="C9" s="13"/>
      <c r="D9" s="4"/>
      <c r="E9" s="3"/>
      <c r="F9">
        <f>F8-F7</f>
        <v>32</v>
      </c>
      <c r="H9">
        <f>H7+H8</f>
        <v>9000</v>
      </c>
      <c r="I9" s="1"/>
    </row>
    <row r="10" spans="1:12" ht="33" x14ac:dyDescent="0.3">
      <c r="A10" s="45" t="s">
        <v>18</v>
      </c>
      <c r="B10" s="42">
        <f>90*B7/B9</f>
        <v>48</v>
      </c>
      <c r="C10" s="13">
        <f>100-10</f>
        <v>90</v>
      </c>
      <c r="D10" s="4"/>
      <c r="E10" s="3"/>
      <c r="F10">
        <f>60-F9</f>
        <v>28</v>
      </c>
      <c r="I10" s="1"/>
    </row>
    <row r="11" spans="1:12" ht="16.5" x14ac:dyDescent="0.3">
      <c r="A11" s="42"/>
      <c r="B11" s="46">
        <f>B10%</f>
        <v>0.48</v>
      </c>
      <c r="C11" s="13">
        <f>C10*C5/60</f>
        <v>48</v>
      </c>
      <c r="D11" s="10"/>
      <c r="E11" s="3"/>
      <c r="I11" s="1"/>
    </row>
    <row r="12" spans="1:12" ht="16.5" x14ac:dyDescent="0.3">
      <c r="A12" s="42" t="s">
        <v>7</v>
      </c>
      <c r="B12" s="44">
        <f>B6*B11</f>
        <v>1200</v>
      </c>
      <c r="C12" s="19">
        <f>C11%</f>
        <v>0.48</v>
      </c>
      <c r="D12" s="4"/>
      <c r="E12" s="3"/>
      <c r="I12" s="1"/>
    </row>
    <row r="13" spans="1:12" ht="16.5" x14ac:dyDescent="0.3">
      <c r="A13" s="42" t="s">
        <v>8</v>
      </c>
      <c r="B13" s="44">
        <f>B6-B12</f>
        <v>1300</v>
      </c>
      <c r="C13" s="20">
        <f>ROUND((C7*C12),0)</f>
        <v>576000</v>
      </c>
      <c r="D13" s="11"/>
      <c r="E13" s="3"/>
      <c r="I13" s="1"/>
    </row>
    <row r="14" spans="1:12" ht="16.5" x14ac:dyDescent="0.3">
      <c r="A14" s="42" t="s">
        <v>2</v>
      </c>
      <c r="B14" s="44">
        <f>B5</f>
        <v>6500</v>
      </c>
      <c r="C14" s="20">
        <v>400</v>
      </c>
      <c r="D14" s="39" t="s">
        <v>26</v>
      </c>
      <c r="E14" s="3"/>
      <c r="H14">
        <v>660</v>
      </c>
      <c r="I14" s="1"/>
    </row>
    <row r="15" spans="1:12" ht="16.5" x14ac:dyDescent="0.3">
      <c r="A15" s="42" t="s">
        <v>9</v>
      </c>
      <c r="B15" s="44">
        <f>B14+B13</f>
        <v>7800</v>
      </c>
      <c r="C15" s="17">
        <v>9000</v>
      </c>
      <c r="D15" s="39" t="s">
        <v>49</v>
      </c>
      <c r="E15" s="3"/>
      <c r="H15">
        <v>8259</v>
      </c>
      <c r="I15" s="1"/>
    </row>
    <row r="16" spans="1:12" ht="16.5" x14ac:dyDescent="0.3">
      <c r="A16" s="47" t="s">
        <v>13</v>
      </c>
      <c r="B16" s="47">
        <v>400</v>
      </c>
      <c r="C16" s="14">
        <f>C15*C14</f>
        <v>3600000</v>
      </c>
      <c r="D16" s="4"/>
      <c r="E16" s="3"/>
      <c r="H16">
        <f>H14*H15</f>
        <v>5450940</v>
      </c>
      <c r="I16" s="1"/>
    </row>
    <row r="17" spans="1:15" ht="16.5" x14ac:dyDescent="0.3">
      <c r="A17" s="47" t="s">
        <v>10</v>
      </c>
      <c r="B17" s="48">
        <f>B16*B15</f>
        <v>3120000</v>
      </c>
      <c r="C17" s="15">
        <f>C16-C13</f>
        <v>3024000</v>
      </c>
      <c r="D17" s="21"/>
      <c r="E17" s="6"/>
      <c r="H17">
        <f>H14/1.2</f>
        <v>550</v>
      </c>
      <c r="I17" s="1"/>
      <c r="O17" s="2"/>
    </row>
    <row r="18" spans="1:15" ht="16.5" x14ac:dyDescent="0.3">
      <c r="A18" s="47" t="s">
        <v>14</v>
      </c>
      <c r="B18" s="48">
        <f>B17*0.9</f>
        <v>2808000</v>
      </c>
      <c r="C18" s="15">
        <f>C17*0.9</f>
        <v>2721600</v>
      </c>
      <c r="D18" s="4"/>
      <c r="E18" s="3"/>
      <c r="H18">
        <f>H16/H17</f>
        <v>9910.7999999999993</v>
      </c>
      <c r="I18" s="1"/>
      <c r="O18" s="2"/>
    </row>
    <row r="19" spans="1:15" ht="16.5" x14ac:dyDescent="0.3">
      <c r="A19" s="47" t="s">
        <v>15</v>
      </c>
      <c r="B19" s="48">
        <f>B17*0.8</f>
        <v>2496000</v>
      </c>
      <c r="C19" s="15">
        <f>C17*0.8</f>
        <v>2419200</v>
      </c>
      <c r="D19" s="4"/>
      <c r="E19" s="3"/>
      <c r="I19" s="1"/>
      <c r="O19" s="2"/>
    </row>
    <row r="20" spans="1:15" ht="16.5" x14ac:dyDescent="0.3">
      <c r="A20" s="47" t="s">
        <v>11</v>
      </c>
      <c r="B20" s="48">
        <f>E11*B4</f>
        <v>0</v>
      </c>
      <c r="C20" s="15">
        <f>C17*0.025/12</f>
        <v>6300</v>
      </c>
      <c r="D20" s="9"/>
      <c r="E20" s="2"/>
      <c r="F20" s="2"/>
      <c r="G20" s="2"/>
      <c r="I20" s="1"/>
    </row>
    <row r="21" spans="1:15" ht="16.5" x14ac:dyDescent="0.3">
      <c r="A21" s="49" t="s">
        <v>12</v>
      </c>
      <c r="B21" s="50">
        <f>B17*0.025/12</f>
        <v>6500</v>
      </c>
      <c r="C21" s="16"/>
      <c r="D21" s="22"/>
      <c r="E21" s="2"/>
      <c r="I21" s="2"/>
    </row>
    <row r="22" spans="1:15" x14ac:dyDescent="0.25">
      <c r="B22" s="52"/>
      <c r="C22" s="6"/>
      <c r="F22" s="23" t="s">
        <v>37</v>
      </c>
    </row>
    <row r="23" spans="1:15" x14ac:dyDescent="0.25">
      <c r="B23" s="52"/>
      <c r="C23" s="6"/>
    </row>
    <row r="24" spans="1:15" x14ac:dyDescent="0.25">
      <c r="A24" s="53" t="s">
        <v>34</v>
      </c>
      <c r="B24" s="52"/>
      <c r="C24" s="2"/>
    </row>
    <row r="25" spans="1:15" x14ac:dyDescent="0.25">
      <c r="A25" s="54"/>
      <c r="B25" s="55"/>
      <c r="C25" s="2"/>
    </row>
    <row r="26" spans="1:15" x14ac:dyDescent="0.25">
      <c r="A26" s="54" t="s">
        <v>38</v>
      </c>
      <c r="B26" s="55"/>
      <c r="C26" s="2"/>
      <c r="F26" t="s">
        <v>16</v>
      </c>
    </row>
    <row r="27" spans="1:15" x14ac:dyDescent="0.25">
      <c r="A27" s="54" t="s">
        <v>39</v>
      </c>
      <c r="B27" s="56">
        <v>2600000</v>
      </c>
      <c r="C27" s="2"/>
    </row>
    <row r="28" spans="1:15" x14ac:dyDescent="0.25">
      <c r="B28" s="52"/>
      <c r="C28" s="2"/>
    </row>
    <row r="29" spans="1:15" ht="18.75" x14ac:dyDescent="0.3">
      <c r="B29" s="52"/>
      <c r="C29" s="6"/>
      <c r="E29" s="58" t="s">
        <v>47</v>
      </c>
      <c r="F29" s="58"/>
    </row>
    <row r="30" spans="1:15" ht="18.75" x14ac:dyDescent="0.3">
      <c r="B30" s="52"/>
      <c r="C30" s="6"/>
      <c r="E30" s="58" t="s">
        <v>46</v>
      </c>
      <c r="F30" s="58"/>
    </row>
    <row r="31" spans="1:15" ht="18.75" x14ac:dyDescent="0.3">
      <c r="B31" s="52"/>
      <c r="C31" s="6"/>
      <c r="E31" s="36" t="s">
        <v>45</v>
      </c>
      <c r="F31" s="37">
        <f>C17</f>
        <v>3024000</v>
      </c>
    </row>
    <row r="32" spans="1:15" ht="18.75" x14ac:dyDescent="0.3">
      <c r="B32" s="52"/>
      <c r="C32" s="6"/>
      <c r="E32" s="36" t="s">
        <v>14</v>
      </c>
      <c r="F32" s="37">
        <f>F31*0.9</f>
        <v>2721600</v>
      </c>
    </row>
    <row r="33" spans="1:11" ht="18.75" x14ac:dyDescent="0.3">
      <c r="E33" s="36" t="s">
        <v>15</v>
      </c>
      <c r="F33" s="37">
        <f>F31*0.8</f>
        <v>2419200</v>
      </c>
    </row>
    <row r="34" spans="1:11" x14ac:dyDescent="0.25">
      <c r="F34" s="2"/>
    </row>
    <row r="35" spans="1:11" x14ac:dyDescent="0.25">
      <c r="F35" s="2"/>
    </row>
    <row r="36" spans="1:11" ht="17.25" x14ac:dyDescent="0.3">
      <c r="F36" s="2"/>
      <c r="K36" s="7"/>
    </row>
    <row r="37" spans="1:11" ht="17.25" x14ac:dyDescent="0.3">
      <c r="F37" s="2"/>
      <c r="K37" s="7"/>
    </row>
    <row r="38" spans="1:11" x14ac:dyDescent="0.25">
      <c r="F38" s="2"/>
    </row>
    <row r="39" spans="1:11" x14ac:dyDescent="0.25">
      <c r="F39" s="2"/>
    </row>
    <row r="40" spans="1:11" x14ac:dyDescent="0.25">
      <c r="F40" s="2"/>
    </row>
    <row r="41" spans="1:11" x14ac:dyDescent="0.25">
      <c r="F41" s="2"/>
    </row>
    <row r="42" spans="1:11" x14ac:dyDescent="0.25">
      <c r="F42" s="2"/>
    </row>
    <row r="43" spans="1:11" x14ac:dyDescent="0.25">
      <c r="F43" s="2"/>
    </row>
    <row r="44" spans="1:11" x14ac:dyDescent="0.25">
      <c r="F44" s="2"/>
    </row>
    <row r="45" spans="1:11" x14ac:dyDescent="0.25">
      <c r="F45" s="2"/>
    </row>
    <row r="46" spans="1:11" x14ac:dyDescent="0.25">
      <c r="F46" s="2"/>
    </row>
    <row r="47" spans="1:11" ht="15.75" x14ac:dyDescent="0.25">
      <c r="A47" s="57"/>
      <c r="F47" s="2"/>
    </row>
    <row r="48" spans="1:11" ht="15.75" x14ac:dyDescent="0.25">
      <c r="A48" s="57"/>
    </row>
    <row r="49" spans="1:1" ht="15.75" x14ac:dyDescent="0.25">
      <c r="A49" s="57"/>
    </row>
    <row r="50" spans="1:1" ht="15.75" x14ac:dyDescent="0.25">
      <c r="A50" s="57"/>
    </row>
    <row r="51" spans="1:1" ht="15.75" x14ac:dyDescent="0.25">
      <c r="A51" s="57"/>
    </row>
    <row r="52" spans="1:1" ht="15.75" x14ac:dyDescent="0.25">
      <c r="A52" s="57"/>
    </row>
    <row r="53" spans="1:1" ht="15.75" x14ac:dyDescent="0.25">
      <c r="A53" s="57"/>
    </row>
    <row r="73" spans="4:6" x14ac:dyDescent="0.25">
      <c r="D73" s="2"/>
      <c r="E73" s="2"/>
      <c r="F73" s="2"/>
    </row>
  </sheetData>
  <mergeCells count="2">
    <mergeCell ref="E29:F29"/>
    <mergeCell ref="E30:F3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2"/>
  <sheetViews>
    <sheetView workbookViewId="0">
      <selection activeCell="L6" sqref="L6"/>
    </sheetView>
  </sheetViews>
  <sheetFormatPr defaultRowHeight="15" x14ac:dyDescent="0.25"/>
  <cols>
    <col min="5" max="5" width="14.28515625" customWidth="1"/>
    <col min="6" max="6" width="14.7109375" customWidth="1"/>
    <col min="7" max="7" width="13.140625" customWidth="1"/>
    <col min="14" max="14" width="16.28515625" customWidth="1"/>
    <col min="15" max="15" width="12.5703125" customWidth="1"/>
    <col min="16" max="16" width="16.140625" customWidth="1"/>
  </cols>
  <sheetData>
    <row r="1" spans="1:16" ht="60" x14ac:dyDescent="0.25">
      <c r="A1" s="24" t="s">
        <v>19</v>
      </c>
      <c r="B1" s="24" t="s">
        <v>13</v>
      </c>
      <c r="C1" s="24" t="s">
        <v>42</v>
      </c>
      <c r="D1" s="24" t="s">
        <v>20</v>
      </c>
      <c r="E1" s="24" t="s">
        <v>10</v>
      </c>
      <c r="F1" s="24" t="s">
        <v>21</v>
      </c>
      <c r="G1" s="24" t="s">
        <v>22</v>
      </c>
      <c r="H1" s="24" t="s">
        <v>23</v>
      </c>
      <c r="I1" s="24" t="s">
        <v>24</v>
      </c>
      <c r="J1" s="24" t="s">
        <v>25</v>
      </c>
      <c r="K1" s="24"/>
      <c r="L1" s="24" t="s">
        <v>26</v>
      </c>
      <c r="M1" s="24" t="s">
        <v>41</v>
      </c>
      <c r="N1" s="24" t="s">
        <v>10</v>
      </c>
      <c r="O1" s="24" t="s">
        <v>27</v>
      </c>
      <c r="P1" s="24" t="s">
        <v>28</v>
      </c>
    </row>
    <row r="2" spans="1:16" x14ac:dyDescent="0.25">
      <c r="B2">
        <f>C2/1.2</f>
        <v>466.66666666666669</v>
      </c>
      <c r="C2">
        <v>560</v>
      </c>
      <c r="D2" s="25">
        <f>C2*1.2</f>
        <v>672</v>
      </c>
      <c r="E2" s="25">
        <v>4200000</v>
      </c>
      <c r="F2" s="35">
        <f>E2/B2</f>
        <v>9000</v>
      </c>
      <c r="G2" s="26">
        <f>E2/C2</f>
        <v>7500</v>
      </c>
      <c r="H2">
        <f>E2/D2</f>
        <v>6250</v>
      </c>
      <c r="I2" t="s">
        <v>43</v>
      </c>
      <c r="J2">
        <v>11</v>
      </c>
      <c r="L2" s="27">
        <f>M2/1.2</f>
        <v>366.66666666666669</v>
      </c>
      <c r="M2" s="25">
        <v>440</v>
      </c>
      <c r="N2" s="25">
        <v>3500000</v>
      </c>
      <c r="O2" s="35">
        <f>N2/L2</f>
        <v>9545.4545454545441</v>
      </c>
      <c r="P2" s="25">
        <f>N2/M2</f>
        <v>7954.545454545455</v>
      </c>
    </row>
    <row r="3" spans="1:16" x14ac:dyDescent="0.25">
      <c r="B3" s="28">
        <f>C3/1.2</f>
        <v>510.41666666666669</v>
      </c>
      <c r="C3">
        <f>D3/1.2</f>
        <v>612.5</v>
      </c>
      <c r="D3" s="25">
        <v>735</v>
      </c>
      <c r="E3" s="25">
        <v>6500000</v>
      </c>
      <c r="F3" s="25">
        <f t="shared" ref="F3:F6" si="0">E3/B3</f>
        <v>12734.693877551021</v>
      </c>
      <c r="G3" s="26">
        <f t="shared" ref="G3:G7" si="1">E3/C3</f>
        <v>10612.244897959185</v>
      </c>
      <c r="H3">
        <f t="shared" ref="H3:H7" si="2">E3/D3</f>
        <v>8843.5374149659856</v>
      </c>
      <c r="I3">
        <v>6</v>
      </c>
      <c r="J3">
        <v>602</v>
      </c>
      <c r="L3" s="27">
        <f>M3/1.2</f>
        <v>1083.3333333333335</v>
      </c>
      <c r="M3" s="25">
        <v>1300</v>
      </c>
      <c r="N3" s="25">
        <v>7898000</v>
      </c>
      <c r="O3" s="25">
        <f t="shared" ref="O3:O12" si="3">N3/L3</f>
        <v>7290.4615384615372</v>
      </c>
      <c r="P3" s="25">
        <f t="shared" ref="P3:P11" si="4">N3/M3</f>
        <v>6075.3846153846152</v>
      </c>
    </row>
    <row r="4" spans="1:16" x14ac:dyDescent="0.25">
      <c r="B4" s="29">
        <f>C4/1.2</f>
        <v>312.5</v>
      </c>
      <c r="C4">
        <v>375</v>
      </c>
      <c r="D4" s="25">
        <f t="shared" ref="D4:D10" si="5">C4*1.2</f>
        <v>450</v>
      </c>
      <c r="E4" s="25">
        <v>3100000</v>
      </c>
      <c r="F4" s="35">
        <f t="shared" si="0"/>
        <v>9920</v>
      </c>
      <c r="G4" s="26">
        <f t="shared" si="1"/>
        <v>8266.6666666666661</v>
      </c>
      <c r="H4">
        <f t="shared" si="2"/>
        <v>6888.8888888888887</v>
      </c>
      <c r="I4">
        <v>1</v>
      </c>
      <c r="J4">
        <v>104</v>
      </c>
      <c r="L4" s="27">
        <f>M4/1.2</f>
        <v>535.95749999999998</v>
      </c>
      <c r="M4" s="25">
        <f>59.75*10.764</f>
        <v>643.149</v>
      </c>
      <c r="N4" s="25">
        <v>6200000</v>
      </c>
      <c r="O4" s="25">
        <f t="shared" si="3"/>
        <v>11568.081424366672</v>
      </c>
      <c r="P4" s="25">
        <f t="shared" si="4"/>
        <v>9640.0678536388932</v>
      </c>
    </row>
    <row r="5" spans="1:16" x14ac:dyDescent="0.25">
      <c r="B5" s="29">
        <v>640</v>
      </c>
      <c r="C5">
        <f t="shared" ref="C5:C11" si="6">B5*1.2</f>
        <v>768</v>
      </c>
      <c r="D5" s="25">
        <f t="shared" si="5"/>
        <v>921.59999999999991</v>
      </c>
      <c r="E5" s="25">
        <v>3200000</v>
      </c>
      <c r="F5" s="25">
        <f t="shared" si="0"/>
        <v>5000</v>
      </c>
      <c r="G5" s="26">
        <f t="shared" si="1"/>
        <v>4166.666666666667</v>
      </c>
      <c r="H5">
        <f t="shared" si="2"/>
        <v>3472.2222222222226</v>
      </c>
      <c r="I5">
        <v>4</v>
      </c>
      <c r="J5">
        <v>402</v>
      </c>
      <c r="K5">
        <v>76.13</v>
      </c>
      <c r="L5" s="27">
        <f>K5*10.764</f>
        <v>819.46331999999995</v>
      </c>
      <c r="M5" s="25">
        <f>L5*1.2</f>
        <v>983.35598399999992</v>
      </c>
      <c r="N5" s="25">
        <v>9000000</v>
      </c>
      <c r="O5" s="25">
        <f t="shared" si="3"/>
        <v>10982.797863362573</v>
      </c>
      <c r="P5" s="25">
        <f t="shared" si="4"/>
        <v>9152.3315528021449</v>
      </c>
    </row>
    <row r="6" spans="1:16" x14ac:dyDescent="0.25">
      <c r="B6" s="29">
        <f>C6/1.2</f>
        <v>270.83333333333337</v>
      </c>
      <c r="C6">
        <v>325</v>
      </c>
      <c r="D6" s="25">
        <f t="shared" si="5"/>
        <v>390</v>
      </c>
      <c r="E6" s="25">
        <v>2700000</v>
      </c>
      <c r="F6" s="35">
        <f t="shared" si="0"/>
        <v>9969.2307692307677</v>
      </c>
      <c r="G6" s="26">
        <f t="shared" si="1"/>
        <v>8307.6923076923085</v>
      </c>
      <c r="H6">
        <f t="shared" si="2"/>
        <v>6923.0769230769229</v>
      </c>
      <c r="I6" t="s">
        <v>44</v>
      </c>
      <c r="J6">
        <v>18</v>
      </c>
      <c r="L6" s="27">
        <f>M6/1.2</f>
        <v>395.83333333333337</v>
      </c>
      <c r="M6" s="25">
        <v>475</v>
      </c>
      <c r="N6" s="25">
        <v>3625000</v>
      </c>
      <c r="O6" s="35">
        <f t="shared" si="3"/>
        <v>9157.894736842105</v>
      </c>
      <c r="P6" s="25">
        <f t="shared" si="4"/>
        <v>7631.5789473684208</v>
      </c>
    </row>
    <row r="7" spans="1:16" x14ac:dyDescent="0.25">
      <c r="B7" s="29">
        <f>C7/1.2</f>
        <v>458.33333333333337</v>
      </c>
      <c r="C7">
        <v>550</v>
      </c>
      <c r="D7" s="25">
        <f t="shared" si="5"/>
        <v>660</v>
      </c>
      <c r="E7" s="25">
        <v>5500000</v>
      </c>
      <c r="F7" s="25">
        <f t="shared" ref="F7:F10" si="7">ROUND((E7/B7),0)</f>
        <v>12000</v>
      </c>
      <c r="G7" s="26">
        <f t="shared" si="1"/>
        <v>10000</v>
      </c>
      <c r="H7">
        <f t="shared" si="2"/>
        <v>8333.3333333333339</v>
      </c>
      <c r="I7" t="s">
        <v>43</v>
      </c>
      <c r="J7">
        <v>12</v>
      </c>
      <c r="L7" s="27">
        <f>M7/1.2</f>
        <v>285.83333333333337</v>
      </c>
      <c r="M7" s="25">
        <v>343</v>
      </c>
      <c r="N7" s="25">
        <v>3000000</v>
      </c>
      <c r="O7" s="25">
        <f t="shared" si="3"/>
        <v>10495.626822157434</v>
      </c>
      <c r="P7" s="25">
        <f t="shared" si="4"/>
        <v>8746.3556851311951</v>
      </c>
    </row>
    <row r="8" spans="1:16" x14ac:dyDescent="0.25">
      <c r="C8">
        <f t="shared" si="6"/>
        <v>0</v>
      </c>
      <c r="D8" s="25">
        <f t="shared" si="5"/>
        <v>0</v>
      </c>
      <c r="E8" s="25"/>
      <c r="F8" s="25" t="e">
        <f t="shared" si="7"/>
        <v>#DIV/0!</v>
      </c>
      <c r="G8" s="26" t="e">
        <f t="shared" ref="G8:G9" si="8">F8/C8</f>
        <v>#DIV/0!</v>
      </c>
      <c r="H8" t="e">
        <f t="shared" ref="H8:H10" si="9">F8/D8</f>
        <v>#DIV/0!</v>
      </c>
      <c r="L8" s="25"/>
      <c r="M8" s="25" t="e">
        <f>#REF!*1.1</f>
        <v>#REF!</v>
      </c>
      <c r="N8" s="25"/>
      <c r="O8" s="25" t="e">
        <f t="shared" si="3"/>
        <v>#DIV/0!</v>
      </c>
      <c r="P8" s="25" t="e">
        <f t="shared" si="4"/>
        <v>#REF!</v>
      </c>
    </row>
    <row r="9" spans="1:16" x14ac:dyDescent="0.25">
      <c r="C9">
        <f t="shared" si="6"/>
        <v>0</v>
      </c>
      <c r="D9" s="25">
        <f t="shared" si="5"/>
        <v>0</v>
      </c>
      <c r="E9" s="25"/>
      <c r="F9" s="25" t="e">
        <f t="shared" si="7"/>
        <v>#DIV/0!</v>
      </c>
      <c r="G9" s="26" t="e">
        <f t="shared" si="8"/>
        <v>#DIV/0!</v>
      </c>
      <c r="H9" t="e">
        <f t="shared" si="9"/>
        <v>#DIV/0!</v>
      </c>
      <c r="L9" s="25"/>
      <c r="M9" s="25" t="e">
        <f>#REF!*1.1</f>
        <v>#REF!</v>
      </c>
      <c r="N9" s="25"/>
      <c r="O9" s="25" t="e">
        <f t="shared" si="3"/>
        <v>#DIV/0!</v>
      </c>
      <c r="P9" s="25" t="e">
        <f t="shared" si="4"/>
        <v>#REF!</v>
      </c>
    </row>
    <row r="10" spans="1:16" x14ac:dyDescent="0.25">
      <c r="C10">
        <f t="shared" si="6"/>
        <v>0</v>
      </c>
      <c r="D10" s="25">
        <f t="shared" si="5"/>
        <v>0</v>
      </c>
      <c r="E10" s="25"/>
      <c r="F10" s="25" t="e">
        <f t="shared" si="7"/>
        <v>#DIV/0!</v>
      </c>
      <c r="G10" t="e">
        <f t="shared" ref="G10" si="10">ROUND((E10/C10),0)</f>
        <v>#DIV/0!</v>
      </c>
      <c r="H10" t="e">
        <f t="shared" si="9"/>
        <v>#DIV/0!</v>
      </c>
      <c r="L10" s="25"/>
      <c r="M10" s="25" t="e">
        <f>#REF!*1.1</f>
        <v>#REF!</v>
      </c>
      <c r="N10" s="25"/>
      <c r="O10" s="25" t="e">
        <f t="shared" si="3"/>
        <v>#DIV/0!</v>
      </c>
      <c r="P10" s="25" t="e">
        <f t="shared" si="4"/>
        <v>#REF!</v>
      </c>
    </row>
    <row r="11" spans="1:16" x14ac:dyDescent="0.25">
      <c r="C11">
        <f t="shared" si="6"/>
        <v>0</v>
      </c>
      <c r="O11" s="25" t="e">
        <f t="shared" si="3"/>
        <v>#DIV/0!</v>
      </c>
      <c r="P11" s="25" t="e">
        <f t="shared" si="4"/>
        <v>#DIV/0!</v>
      </c>
    </row>
    <row r="12" spans="1:16" x14ac:dyDescent="0.25">
      <c r="O12" s="25" t="e">
        <f t="shared" si="3"/>
        <v>#DIV/0!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CAF63-7767-445C-929D-A6F89A2F1E79}">
  <dimension ref="K43:O87"/>
  <sheetViews>
    <sheetView zoomScale="160" zoomScaleNormal="160" workbookViewId="0">
      <selection activeCell="N81" sqref="N81"/>
    </sheetView>
  </sheetViews>
  <sheetFormatPr defaultRowHeight="15" x14ac:dyDescent="0.25"/>
  <sheetData>
    <row r="43" spans="14:15" x14ac:dyDescent="0.25">
      <c r="N43" t="s">
        <v>35</v>
      </c>
      <c r="O43">
        <v>5</v>
      </c>
    </row>
    <row r="87" spans="11:12" x14ac:dyDescent="0.25">
      <c r="K87" t="s">
        <v>35</v>
      </c>
      <c r="L87">
        <v>17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85778-04D1-4B15-B879-803A53A3B15A}">
  <dimension ref="A1"/>
  <sheetViews>
    <sheetView topLeftCell="A7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4614E-373C-4327-B485-B272A24C3855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Cal</vt:lpstr>
      <vt:lpstr>20-20</vt:lpstr>
      <vt:lpstr>Area</vt:lpstr>
      <vt:lpstr>rate</vt:lpstr>
      <vt:lpstr>RR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2025-02-08T10:21:30Z</dcterms:modified>
</cp:coreProperties>
</file>